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riscila\Downloads\Operação PQC RS\"/>
    </mc:Choice>
  </mc:AlternateContent>
  <xr:revisionPtr revIDLastSave="0" documentId="13_ncr:1_{911E5559-DF02-42C8-8CFA-A78F74310286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Visão Geral" sheetId="1" r:id="rId1"/>
    <sheet name="40 Práticas" sheetId="2" r:id="rId2"/>
    <sheet name="23 Indicadores" sheetId="3" r:id="rId3"/>
    <sheet name="Escalas" sheetId="4" state="hidden" r:id="rId4"/>
    <sheet name="Como é sugerido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" l="1"/>
  <c r="F67" i="1" s="1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J48" i="2"/>
  <c r="I48" i="2"/>
  <c r="J47" i="2"/>
  <c r="I47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A58" i="1"/>
  <c r="C18" i="1"/>
  <c r="B18" i="1"/>
  <c r="C17" i="1"/>
  <c r="B17" i="1"/>
  <c r="C16" i="1"/>
  <c r="B16" i="1"/>
  <c r="C15" i="1"/>
  <c r="B15" i="1"/>
  <c r="C14" i="1"/>
  <c r="B14" i="1"/>
  <c r="K10" i="1"/>
  <c r="G10" i="1"/>
  <c r="E10" i="1"/>
  <c r="C10" i="1"/>
  <c r="A10" i="1"/>
  <c r="K9" i="1"/>
  <c r="K8" i="1"/>
  <c r="G8" i="1"/>
  <c r="E8" i="1"/>
  <c r="C8" i="1"/>
  <c r="A8" i="1"/>
  <c r="K7" i="1"/>
  <c r="K6" i="1"/>
  <c r="K5" i="1"/>
  <c r="K4" i="1"/>
  <c r="K3" i="1"/>
  <c r="A51" i="1" l="1"/>
  <c r="A54" i="1" s="1"/>
</calcChain>
</file>

<file path=xl/sharedStrings.xml><?xml version="1.0" encoding="utf-8"?>
<sst xmlns="http://schemas.openxmlformats.org/spreadsheetml/2006/main" count="666" uniqueCount="449">
  <si>
    <t>Auxiliar</t>
  </si>
  <si>
    <t>Práticas &gt;=2</t>
  </si>
  <si>
    <t>Indicadores &gt;=2</t>
  </si>
  <si>
    <t>DIAGNÓSTICO SIMPLIFICADO PQC — CICLO 2026/2027</t>
  </si>
  <si>
    <t>Índice indicativo</t>
  </si>
  <si>
    <t>Objetivo: apoiar a candidata a escolher um nível inicial de participação no PQC-RS. A planilha cruza a maturidade informada nas 40 práticas e nos 23 indicadores com os mínimos do Regulamento 2026/2027 e aplica as regras de histórico para os níveis avançados. A indicação é orientativa: o reconhecimento oficial depende dos três Pilares e da avaliação do Programa.</t>
  </si>
  <si>
    <t>Prática 5</t>
  </si>
  <si>
    <t>Avaliações preenchidas</t>
  </si>
  <si>
    <t>Elegível 5★ histórico</t>
  </si>
  <si>
    <t>Elegível Diamante histórico</t>
  </si>
  <si>
    <t>Primeiro ciclo</t>
  </si>
  <si>
    <t>Nível</t>
  </si>
  <si>
    <t>Práticas</t>
  </si>
  <si>
    <t>Indicadores</t>
  </si>
  <si>
    <t>Como usar o diagnóstico</t>
  </si>
  <si>
    <t>1. Avalie integralmente as 40 práticas e os 23 indicadores, de 1 a 5.</t>
  </si>
  <si>
    <t>2. A planilha considera como prática/indicador existente ou medido os itens com nível 2 ou superior.</t>
  </si>
  <si>
    <t>3. Preencha abaixo as informações de histórico da candidata, necessárias para Cinco Estrelas e Diamante.</t>
  </si>
  <si>
    <t>4. O Índice Indicativo converte a média da escala 1–5 para 0–100 apenas para apoiar o diagnóstico; não é a pontuação oficial de 1.000 pontos.</t>
  </si>
  <si>
    <t>5. A sugestão indica o nível de início mais alto compatível com os dados informados e sinaliza ressalvas do Regulamento.</t>
  </si>
  <si>
    <t>LEITURA ORIENTATIVA DA MATURIDADE</t>
  </si>
  <si>
    <t>1,00 a 1,99</t>
  </si>
  <si>
    <t>Predomínio de itens inexistentes ou muito iniciais; estruturar definições, responsáveis, dados e rotinas.</t>
  </si>
  <si>
    <t>2,00 a 2,99</t>
  </si>
  <si>
    <t>Base inicial em construção; sistematizar execução, registros, metas, responsabilidades e evidências.</t>
  </si>
  <si>
    <t>3,00 a 3,99</t>
  </si>
  <si>
    <t>Maturidade parcial; ampliar abrangência, consistência, análise, integração e tratamento das lacunas.</t>
  </si>
  <si>
    <t>4,00 a 4,49</t>
  </si>
  <si>
    <t>Gestão implantada; consolidar integração, decisões por dados, comparações e resultados sustentados.</t>
  </si>
  <si>
    <t>4,50 a 5,00</t>
  </si>
  <si>
    <t>Maturidade elevada; otimizar, aprender sistemicamente, inovar e ampliar geração de valor.</t>
  </si>
  <si>
    <t>Base utilizada: Tabela de Práticas de Gestão - PQC 2026/2027 (40 práticas) e Tabela de Indicadores de Desempenho - PQC 2026/2027 (23 indicadores), conforme documentos fornecidos. A escala 1 a 5 é o instrumento simplificado de autoavaliação deste diagnóstico.</t>
  </si>
  <si>
    <t>DADOS PARA O ENQUADRAMENTO INICIAL</t>
  </si>
  <si>
    <t>É o primeiro ciclo da candidata no PQC?</t>
  </si>
  <si>
    <t>Selecione</t>
  </si>
  <si>
    <t>Requisitos legais da modalidade pretendida estão atendidos?</t>
  </si>
  <si>
    <t>Já participou de ciclo anterior com avaliação externa?</t>
  </si>
  <si>
    <t>Cursos EAD obrigatórios do nível pretendido estão concluídos ou programados?</t>
  </si>
  <si>
    <t>Possui prêmio/certificação de gestão que possa ser validado para ingresso direto em Cinco Estrelas?</t>
  </si>
  <si>
    <t>Horas-homem de capacitação são compatíveis com o nível pretendido?</t>
  </si>
  <si>
    <t>Foi reconhecida como Cinco Estrelas Manutenção ou Cinco Estrelas Diamante no ciclo anterior?</t>
  </si>
  <si>
    <t>CRITÉRIOS DO REGULAMENTO USADOS NA SUGESTÃO</t>
  </si>
  <si>
    <t>Modalidade</t>
  </si>
  <si>
    <t>Práticas mín.</t>
  </si>
  <si>
    <t>Indicadores mín.</t>
  </si>
  <si>
    <t>Referência de desempenho</t>
  </si>
  <si>
    <t>Regra de histórico/condição</t>
  </si>
  <si>
    <t>Avaliação externa</t>
  </si>
  <si>
    <t>Observação</t>
  </si>
  <si>
    <t>Participante</t>
  </si>
  <si>
    <t>Sem exigência</t>
  </si>
  <si>
    <t>Somente no primeiro ciclo</t>
  </si>
  <si>
    <t>—</t>
  </si>
  <si>
    <t>Não</t>
  </si>
  <si>
    <t>Preparação para ciclos seguintes</t>
  </si>
  <si>
    <t>Uma Estrela</t>
  </si>
  <si>
    <t>Sem % mínimo no Regulamento</t>
  </si>
  <si>
    <t>Autodiagnóstico</t>
  </si>
  <si>
    <t>Duas Estrelas</t>
  </si>
  <si>
    <t>Sim</t>
  </si>
  <si>
    <t>Autodiagnóstico + avaliação externa</t>
  </si>
  <si>
    <t>Três Estrelas</t>
  </si>
  <si>
    <t>≥ 40%</t>
  </si>
  <si>
    <t>Pontuação oficial mínima de 40%</t>
  </si>
  <si>
    <t>Quatro Estrelas</t>
  </si>
  <si>
    <t>≥ 55%</t>
  </si>
  <si>
    <t>Implantada</t>
  </si>
  <si>
    <t>Planejamento Estratégico e Contexto obrigatório</t>
  </si>
  <si>
    <t>Cinco Estrelas</t>
  </si>
  <si>
    <t>≥ 65%</t>
  </si>
  <si>
    <t>Ciclo anterior com avaliação externa OU ingresso direto validado por prêmio/certificação</t>
  </si>
  <si>
    <t>Sujeito à validação do Programa</t>
  </si>
  <si>
    <t>Cinco Estrelas Diamante</t>
  </si>
  <si>
    <t>≥ 75%</t>
  </si>
  <si>
    <t>5★ Manutenção ou 5★ Diamante no ciclo anterior</t>
  </si>
  <si>
    <t>Checklist Diamante e demais pré-requisitos</t>
  </si>
  <si>
    <t>SUGESTÃO DE NÍVEL DE INÍCIO</t>
  </si>
  <si>
    <t>DIAGNÓSTICO SIMPLIFICADO — 40 PRÁTICAS DE GESTÃO</t>
  </si>
  <si>
    <t>Avalie cada prática de 1 a 5. Para fins deste diagnóstico de entrada, níveis 2 a 5 indicam que a prática já possui algum grau de existência/estrutura; níveis 4 e 5 sinalizam prática implantada ou otimizada. A recomendação final é orientativa e não substitui a pontuação oficial do SEGC.</t>
  </si>
  <si>
    <t>Nº</t>
  </si>
  <si>
    <t>Seção</t>
  </si>
  <si>
    <t>Bloco</t>
  </si>
  <si>
    <t>Prática</t>
  </si>
  <si>
    <t>Objetivo</t>
  </si>
  <si>
    <t>Questões orientadoras</t>
  </si>
  <si>
    <t>O que pode ser / evidências</t>
  </si>
  <si>
    <t>Denominação</t>
  </si>
  <si>
    <t>Descrição do nível selecionado</t>
  </si>
  <si>
    <t>1</t>
  </si>
  <si>
    <t>Liderança e Cultura</t>
  </si>
  <si>
    <t>Orientadores Estratégicos</t>
  </si>
  <si>
    <t>Valores, Princípios e Cultura Organizacional</t>
  </si>
  <si>
    <t>Estabelecer e manter propósito, valores, cultura desejada e comportamentos esperados.</t>
  </si>
  <si>
    <t>Os valores e princípios estão definidos, atualizados, comunicados e percebidos na prática?</t>
  </si>
  <si>
    <t>Declaração de propósito, valores, manifesto, comunicação interna, integração, registros de revisão.</t>
  </si>
  <si>
    <t>2</t>
  </si>
  <si>
    <t>Código de Ética e Comportamento Ético</t>
  </si>
  <si>
    <t>Definir padrões de conduta e orientar comportamentos éticos.</t>
  </si>
  <si>
    <t>Há código/regras de conduta, canais para dúvidas ou relatos e tratamento de desvios?</t>
  </si>
  <si>
    <t>Código de Ética, regimento interno, manual de conduta, registros de comunicação e tratamento.</t>
  </si>
  <si>
    <t>3</t>
  </si>
  <si>
    <t>Governança, Compliance e Riscos</t>
  </si>
  <si>
    <t>Compliance e Governança</t>
  </si>
  <si>
    <t>Assegurar conformidade, responsabilidades, alçadas, prestação de contas e integridade da gestão.</t>
  </si>
  <si>
    <t>As responsabilidades, alçadas e controles de conformidade estão definidos e acompanhados?</t>
  </si>
  <si>
    <t>Políticas, matriz de responsabilidades, controles, atas, prestação de contas, registros de conformidade.</t>
  </si>
  <si>
    <t>4</t>
  </si>
  <si>
    <t>Gestão de Riscos e Oportunidades</t>
  </si>
  <si>
    <t>Identificar, analisar, tratar e monitorar riscos e oportunidades relevantes.</t>
  </si>
  <si>
    <t>Os riscos e oportunidades estratégicos, operacionais, legais, financeiros, tecnológicos e reputacionais são tratados?</t>
  </si>
  <si>
    <t>Matriz de riscos, planos de tratamento, responsáveis, revisões, atas e acompanhamento.</t>
  </si>
  <si>
    <t>5</t>
  </si>
  <si>
    <t>Planejamento e Contexto</t>
  </si>
  <si>
    <t>Planejamento Estratégico e Contexto</t>
  </si>
  <si>
    <t>Analisar o contexto e direcionar estratégias, objetivos, indicadores, metas e planos de ação.</t>
  </si>
  <si>
    <t>A organização analisa ambientes interno/externo, partes interessadas e mudanças e desdobra a estratégia em metas e ações?</t>
  </si>
  <si>
    <t>Planejamento estratégico, análise de contexto, indicadores, metas, planos de ação, acompanhamento.</t>
  </si>
  <si>
    <t>6</t>
  </si>
  <si>
    <t>Sucessão e Continuidade da Liderança</t>
  </si>
  <si>
    <t>Assegurar continuidade das funções críticas e desenvolvimento de lideranças.</t>
  </si>
  <si>
    <t>Há critérios, potenciais sucessores e ações de desenvolvimento para funções de liderança críticas?</t>
  </si>
  <si>
    <t>Plano de sucessão, mapa de funções críticas, plano de desenvolvimento, registros de transição.</t>
  </si>
  <si>
    <t>7</t>
  </si>
  <si>
    <t>Responsabilidade e Sustentabilidade</t>
  </si>
  <si>
    <t>Econômico-Financeiro</t>
  </si>
  <si>
    <t>Gestão Financeira e Orçamentária</t>
  </si>
  <si>
    <t>Planejar e controlar receitas, despesas, caixa, investimentos, rentabilidade e sustentabilidade econômica.</t>
  </si>
  <si>
    <t>Há orçamento, acompanhamento financeiro, projeções e decisões a partir dos resultados?</t>
  </si>
  <si>
    <t>Orçamento, fluxo de caixa, DRE gerencial, projeções, análises e registros de decisão.</t>
  </si>
  <si>
    <t>8</t>
  </si>
  <si>
    <t>Ambiental e Mudanças Climáticas</t>
  </si>
  <si>
    <t>Gestão Ambiental e Mudanças Climáticas</t>
  </si>
  <si>
    <t>Identificar impactos ambientais e questões climáticas pertinentes e definir ações proporcionais ao contexto.</t>
  </si>
  <si>
    <t>Os impactos, desperdícios e oportunidades ambientais são identificados e tratados?</t>
  </si>
  <si>
    <t>Planos ambientais, controles de consumo, descarte, redução de desperdícios, registros de ações.</t>
  </si>
  <si>
    <t>9</t>
  </si>
  <si>
    <t>Legal e Regulatório</t>
  </si>
  <si>
    <t>Gestão de Requisitos Legais e Regulatórios</t>
  </si>
  <si>
    <t>Identificar, atualizar, comunicar, atender e verificar requisitos aplicáveis.</t>
  </si>
  <si>
    <t>Os requisitos legais, regulatórios, contratuais e profissionais são monitorados e mantidos atualizados?</t>
  </si>
  <si>
    <t>Planilha de requisitos, certidões, alvarás, controles de vencimento, registros de atualização.</t>
  </si>
  <si>
    <t>10</t>
  </si>
  <si>
    <t>Social e Institucional</t>
  </si>
  <si>
    <t>Responsabilidade Social e Relacionamento Institucional</t>
  </si>
  <si>
    <t>Integrar ações sociais, voluntariado e participação institucional/setorial com objetivos e avaliação.</t>
  </si>
  <si>
    <t>A organização realiza e acompanha ações sociais, voluntárias ou institucionais coerentes com seus objetivos?</t>
  </si>
  <si>
    <t>Registros de ações, participação em entidades, campanhas, voluntariado, resultados e evidências.</t>
  </si>
  <si>
    <t>11</t>
  </si>
  <si>
    <t>Compromisso com Partes Interessadas</t>
  </si>
  <si>
    <t>Partes Interessadas</t>
  </si>
  <si>
    <t>Necessidades das Partes Interessadas</t>
  </si>
  <si>
    <t>Identificar públicos relevantes, requisitos, expectativas, impactos e prioridades.</t>
  </si>
  <si>
    <t>As partes interessadas e suas necessidades são identificadas e atualizadas quando o contexto muda?</t>
  </si>
  <si>
    <t>Matriz de partes interessadas, requisitos, prioridades, indicadores e planos de atendimento.</t>
  </si>
  <si>
    <t>12</t>
  </si>
  <si>
    <t>Clientes e Mercado</t>
  </si>
  <si>
    <t>Qualificação e Informações de Novos Clientes / Processo Comercial</t>
  </si>
  <si>
    <t>Estruturar o processo comercial e qualificar informações necessárias à contratação do novo cliente.</t>
  </si>
  <si>
    <t>Existem critérios e informações mínimas para qualificação, análise e contratação de novos clientes?</t>
  </si>
  <si>
    <t>Checklist comercial, análise cadastral/fiscal/contábil, proposta, contrato, registros de aprovação.</t>
  </si>
  <si>
    <t>13</t>
  </si>
  <si>
    <t>Entrada e Onboarding de Clientes</t>
  </si>
  <si>
    <t>Planejar a entrada do cliente e a transição para a operação.</t>
  </si>
  <si>
    <t>Há responsabilidades, documentos, parametrizações, prazos e comunicação definidos para o onboarding?</t>
  </si>
  <si>
    <t>Checklist de onboarding, cronograma, responsáveis, validações e registros de comunicação.</t>
  </si>
  <si>
    <t>14</t>
  </si>
  <si>
    <t>Jornada e Sucesso do Cliente/visitas proativas</t>
  </si>
  <si>
    <t>Acompanhar a jornada, realizar contatos proativos e gerar valor e retenção.</t>
  </si>
  <si>
    <t>A organização acompanha momentos críticos da jornada e mantém contatos proativos com clientes?</t>
  </si>
  <si>
    <t>Agenda de reuniões/visitas, registros de contatos, planos de relacionamento e ações de retenção.</t>
  </si>
  <si>
    <t>15</t>
  </si>
  <si>
    <t>Comunicação com o Mercado e Posicionamento</t>
  </si>
  <si>
    <t>Definir públicos, mensagens, canais e critérios de posicionamento da marca e serviços.</t>
  </si>
  <si>
    <t>A comunicação com o mercado é planejada, coerente com o posicionamento e com os requisitos éticos?</t>
  </si>
  <si>
    <t>Plano de comunicação, calendário, canais, campanhas, materiais e registros de análise.</t>
  </si>
  <si>
    <t>16</t>
  </si>
  <si>
    <t>Manifestações de Clientes</t>
  </si>
  <si>
    <t>Receber, registrar, responder e analisar manifestações de clientes.</t>
  </si>
  <si>
    <t>Reclamações, sugestões, elogios e solicitações são registradas, tratadas e usadas para aprendizado?</t>
  </si>
  <si>
    <t>SAC, tickets, planilhas, prazos de resposta, análise de causas e ações decorrentes.</t>
  </si>
  <si>
    <t>17</t>
  </si>
  <si>
    <t>Experiência e Satisfação dos Clientes</t>
  </si>
  <si>
    <t>Medir satisfação e percepção de valor e conduzir melhorias.</t>
  </si>
  <si>
    <t>A satisfação é medida com método definido e os resultados geram ações?</t>
  </si>
  <si>
    <t>Pesquisa de satisfação, NPS quando aplicável, análise segmentada, plano de melhorias.</t>
  </si>
  <si>
    <t>18</t>
  </si>
  <si>
    <t>Fornecedores e Parceiros</t>
  </si>
  <si>
    <t>Gestão de Fornecedores e Parceiros</t>
  </si>
  <si>
    <t>Selecionar, qualificar, monitorar e desenvolver fornecedores e parceiros relevantes.</t>
  </si>
  <si>
    <t>Há critérios para seleção, avaliação, risco, desempenho e desenvolvimento dos fornecedores/parceiros críticos?</t>
  </si>
  <si>
    <t>Cadastro, critérios de qualificação, contratos, avaliações, planos de melhoria e registros.</t>
  </si>
  <si>
    <t>19</t>
  </si>
  <si>
    <t>Pessoas</t>
  </si>
  <si>
    <t>Organização do Trabalho e Competências</t>
  </si>
  <si>
    <t>Definir estrutura, funções, autoridades, competências, substituições e dimensionamento.</t>
  </si>
  <si>
    <t>Funções e responsabilidades estão claras e coerentes com a estratégia e os processos?</t>
  </si>
  <si>
    <t>Organograma, descrição de cargos, matriz de competências, responsabilidades, plano de substituição.</t>
  </si>
  <si>
    <t>20</t>
  </si>
  <si>
    <t>Recrutamento e Seleção</t>
  </si>
  <si>
    <t>Atrair e selecionar pessoas segundo critérios de competência, cultura e adequação às funções.</t>
  </si>
  <si>
    <t>O processo de recrutamento e seleção possui etapas e critérios definidos?</t>
  </si>
  <si>
    <t>Descrição de vaga, roteiro de seleção, registros de entrevistas, testes e aprovações.</t>
  </si>
  <si>
    <t>21</t>
  </si>
  <si>
    <t>Integração das Pessoas</t>
  </si>
  <si>
    <t>Preparar a entrada de profissionais e acompanhar sua adaptação.</t>
  </si>
  <si>
    <t>Há processo estruturado de integração à cultura, função, normas e sistemas?</t>
  </si>
  <si>
    <t>Programa de integração, checklist, treinamentos, acompanhamento de experiência.</t>
  </si>
  <si>
    <t>22</t>
  </si>
  <si>
    <t>Gestão de Desempenho e Feedback</t>
  </si>
  <si>
    <t>Estabelecer expectativas, acompanhar entregas/comportamentos e desenvolver pessoas.</t>
  </si>
  <si>
    <t>Existe sistemática de acompanhamento de desempenho e feedback com ações de desenvolvimento?</t>
  </si>
  <si>
    <t>Avaliações, feedbacks, metas individuais, PDI, registros de acompanhamento.</t>
  </si>
  <si>
    <t>23</t>
  </si>
  <si>
    <t>Desenvolvimento de Competências e Treinamento</t>
  </si>
  <si>
    <t>Identificar necessidades, planejar capacitações e avaliar aplicação e eficácia.</t>
  </si>
  <si>
    <t>As necessidades de desenvolvimento são identificadas e os treinamentos são planejados e avaliados?</t>
  </si>
  <si>
    <t>Plano anual, matriz de competências, certificados, listas, avaliação de eficácia.</t>
  </si>
  <si>
    <t>24</t>
  </si>
  <si>
    <t>Reconhecimento, Incentivos e Benefícios</t>
  </si>
  <si>
    <t>Reconhecer contribuições, incentivar resultados e apoiar retenção.</t>
  </si>
  <si>
    <t>Há critérios transparentes e coerentes para benefícios, incentivos e reconhecimento?</t>
  </si>
  <si>
    <t>Política de benefícios, programas de reconhecimento, remuneração variável, registros.</t>
  </si>
  <si>
    <t>25</t>
  </si>
  <si>
    <t>Clima, Engajamento, Saúde e Segurança</t>
  </si>
  <si>
    <t>Monitorar clima, engajamento, saúde, segurança e qualidade de vida e tratar causas.</t>
  </si>
  <si>
    <t>A organização mede o clima e acompanha riscos ocupacionais, qualidade de vida e fatores psicossociais?</t>
  </si>
  <si>
    <t>Pesquisa de clima, planos de ação, registros de SST, ações de saúde e qualidade de vida.</t>
  </si>
  <si>
    <t>26</t>
  </si>
  <si>
    <t>Pensamento Sistêmico, Estratégia e Gestão</t>
  </si>
  <si>
    <t>Modelo de Negócio e Geração de Valor</t>
  </si>
  <si>
    <t>Revisar o modelo de atuação e sua capacidade de gerar valor e sustentabilidade.</t>
  </si>
  <si>
    <t>A organização analisa proposta de valor, segmentos, canais, recursos, parcerias, receitas e custos?</t>
  </si>
  <si>
    <t>Canvas/modelo de negócio, plano de negócios, análises estratégicas e revisões.</t>
  </si>
  <si>
    <t>27</t>
  </si>
  <si>
    <t>Rituais de Gestão e Análise Crítica</t>
  </si>
  <si>
    <t>Sistema de Reuniões e Análise Crítica da Gestão</t>
  </si>
  <si>
    <t>Estabelecer cadência de reuniões, análise de dados, decisões e acompanhamento de ações.</t>
  </si>
  <si>
    <t>Existe calendário de reuniões e análise crítica com pautas, dados, decisões, responsáveis e prazos?</t>
  </si>
  <si>
    <t>Calendário, pautas, atas, painéis, planos de ação e acompanhamento.</t>
  </si>
  <si>
    <t>28</t>
  </si>
  <si>
    <t>Competitividade e Benchmarking</t>
  </si>
  <si>
    <t>Competitividade, Inteligência de Mercado e Benchmarking</t>
  </si>
  <si>
    <t>Monitorar mercado, tendências, concorrência e referenciais e usar comparações para melhorar.</t>
  </si>
  <si>
    <t>A organização utiliza dados de mercado e referenciais comparativos nas decisões?</t>
  </si>
  <si>
    <t>Benchmarking, pesquisas, indicadores comparativos, análises de mercado, atas de decisão.</t>
  </si>
  <si>
    <t>29</t>
  </si>
  <si>
    <t>Processos, Informação e Transformação Digital</t>
  </si>
  <si>
    <t>Tecnologia, Dados e Segurança</t>
  </si>
  <si>
    <t>Transformação Digital e Gestão dos Sistemas</t>
  </si>
  <si>
    <t>Planejar a evolução dos sistemas e recursos digitais e avaliar aderência, integração e benefícios.</t>
  </si>
  <si>
    <t>Os sistemas e soluções digitais são avaliados e melhorados de acordo com o negócio e os processos?</t>
  </si>
  <si>
    <t>Plano de TI/digital, projetos de implantação, integrações, avaliação de eficácia e benefícios.</t>
  </si>
  <si>
    <t>30</t>
  </si>
  <si>
    <t>Segurança da Informação, Privacidade e Governança de Dados</t>
  </si>
  <si>
    <t>Proteger informações e dados, definir acessos, responsabilidades e tratamento de incidentes.</t>
  </si>
  <si>
    <t>Há controles de segurança, privacidade e LGPD aplicáveis, incluindo acessos, backups e incidentes?</t>
  </si>
  <si>
    <t>Políticas, backups, antivírus, firewall, controles de acesso, contratos, termos, registros LGPD.</t>
  </si>
  <si>
    <t>31</t>
  </si>
  <si>
    <t>Gestão e Controle de Processos</t>
  </si>
  <si>
    <t>Gestão de Indicadores de Processos</t>
  </si>
  <si>
    <t>Definir, medir, analisar e utilizar indicadores de processos para controle e melhoria.</t>
  </si>
  <si>
    <t>Os principais processos possuem indicadores, metas, histórico e análise?</t>
  </si>
  <si>
    <t>Painéis, planilhas, metas, séries históricas, atas e planos de ação.</t>
  </si>
  <si>
    <t>32</t>
  </si>
  <si>
    <t>Objetivos, Metas e Planejamento dos Processos</t>
  </si>
  <si>
    <t>Planejar os processos com objetivos, metas, responsáveis, recursos e planos.</t>
  </si>
  <si>
    <t>Os processos principais têm objetivos, metas e planejamento das atividades?</t>
  </si>
  <si>
    <t>Planos operacionais, metas, cronogramas, responsáveis e recursos.</t>
  </si>
  <si>
    <t>33</t>
  </si>
  <si>
    <t>Mapeamento, Padronização e Controle de Processos</t>
  </si>
  <si>
    <t>Definir fluxos, padrões, responsabilidades, registros e controles dos processos.</t>
  </si>
  <si>
    <t>Os processos estão mapeados, padronizados, controlados e atualizados?</t>
  </si>
  <si>
    <t>Fluxogramas, POPs, manuais, checklists, sistemas de tarefas, registros de revisão.</t>
  </si>
  <si>
    <t>34</t>
  </si>
  <si>
    <t>Automação e IA</t>
  </si>
  <si>
    <t>Automação, Integração e Uso Responsável de IA</t>
  </si>
  <si>
    <t>Aplicar automação, integrações e IA com segurança, validação, supervisão e benefício demonstrável.</t>
  </si>
  <si>
    <t>As automações/IA possuem objetivo, controle de riscos, validação e acompanhamento dos ganhos?</t>
  </si>
  <si>
    <t>Mapas de automação, integrações, controles de acesso, validações, indicadores de produtividade/qualidade.</t>
  </si>
  <si>
    <t>35</t>
  </si>
  <si>
    <t>Continuidade e Mudanças</t>
  </si>
  <si>
    <t>Continuidade Operacional e do Negócio</t>
  </si>
  <si>
    <t>Assegurar resposta e recuperação de atividades críticas diante de interrupções.</t>
  </si>
  <si>
    <t>As atividades críticas, dependências, contingências e recuperação estão definidas e testadas?</t>
  </si>
  <si>
    <t>Plano de continuidade, contingências, backups, testes, contatos críticos, registros de incidentes.</t>
  </si>
  <si>
    <t>36</t>
  </si>
  <si>
    <t>Gestão de Mudanças em Processos e Sistemas</t>
  </si>
  <si>
    <t>Planejar, comunicar, testar, implantar e verificar mudanças relevantes.</t>
  </si>
  <si>
    <t>Mudanças em processos, sistemas e responsabilidades são avaliadas quanto a riscos, comunicação e resultados?</t>
  </si>
  <si>
    <t>Plano de mudança, análise de impacto/risco, testes, comunicação, treinamento e verificação.</t>
  </si>
  <si>
    <t>37</t>
  </si>
  <si>
    <t>Inovação, Conhecimento e Aprendizado</t>
  </si>
  <si>
    <t>Não Conformidades e Melhoria de Processos</t>
  </si>
  <si>
    <t>Tratamento de Não Conformidades e Ações Corretivas</t>
  </si>
  <si>
    <t>Tratar ocorrências, causas e ações corretivas e verificar sua eficácia.</t>
  </si>
  <si>
    <t>As não conformidades são registradas, analisadas e tratadas para evitar recorrência?</t>
  </si>
  <si>
    <t>Registro de NC, análise de causa, plano de ação, evidência de eficácia.</t>
  </si>
  <si>
    <t>38</t>
  </si>
  <si>
    <t>Análise e Melhoria de Processos</t>
  </si>
  <si>
    <t>Avaliar desempenho, eficiência, eficácia e riscos e implementar melhorias.</t>
  </si>
  <si>
    <t>Os resultados dos processos são analisados e transformados em melhorias verificadas?</t>
  </si>
  <si>
    <t>Análises críticas, projetos de melhoria, antes/depois, indicadores e lições aprendidas.</t>
  </si>
  <si>
    <t>39</t>
  </si>
  <si>
    <t>Gestão do Conhecimento</t>
  </si>
  <si>
    <t>Gestão do Conhecimento Organizacional</t>
  </si>
  <si>
    <t>Identificar, compartilhar e preservar conhecimentos críticos e lições aprendidas.</t>
  </si>
  <si>
    <t>A organização reduz dependência de conhecimento individual e registra/compartilha aprendizados?</t>
  </si>
  <si>
    <t>Base de conhecimento, manuais, lições aprendidas, comunidades internas, planos de transição.</t>
  </si>
  <si>
    <t>40</t>
  </si>
  <si>
    <t>Autoavaliação, Melhoria Contínua e Inovação</t>
  </si>
  <si>
    <t>Utilizar a autoavaliação para priorizar lacunas e gerar melhorias e inovações com resultados.</t>
  </si>
  <si>
    <t>A autoavaliação gera plano de melhorias, acompanhamento, inovação e aprendizado?</t>
  </si>
  <si>
    <t>Autoavaliação, plano de melhorias, projetos, resultados, revisão e disseminação de aprendizados.</t>
  </si>
  <si>
    <t>DIAGNÓSTICO SIMPLIFICADO — 23 INDICADORES DE DESEMPENHO</t>
  </si>
  <si>
    <t>Avalie cada indicador de 1 a 5. Para fins deste diagnóstico de entrada, níveis 2 a 5 indicam indicador já definido ou medido em algum grau. A recomendação final usa esta leitura simplificada e não substitui a avaliação oficial de Relevância, Evolução, Comparação, Alcance e Confiança.</t>
  </si>
  <si>
    <t>Bloco de Resultado</t>
  </si>
  <si>
    <t>Indicador</t>
  </si>
  <si>
    <t>Fórmula / método</t>
  </si>
  <si>
    <t>Composição / critério</t>
  </si>
  <si>
    <t>Comparabilidade / observação</t>
  </si>
  <si>
    <t>Financeiros</t>
  </si>
  <si>
    <t>% de evolução da receita bruta total</t>
  </si>
  <si>
    <t>(Receita bruta total do período - receita bruta do mesmo período do ano anterior) / receita bruta do mesmo período do ano anterior × 100.</t>
  </si>
  <si>
    <t>Receita bruta total do período, excluídos reembolsos e receitas financeiras.</t>
  </si>
  <si>
    <t>Comparável, quando houver referencial pertinente.</t>
  </si>
  <si>
    <t>% do resultado líquido gerencial em relação à receita bruta total (Margem Líquida)</t>
  </si>
  <si>
    <t>(Receitas - despesas) / receita bruta total × 100.</t>
  </si>
  <si>
    <t>Considerar custos com pessoal e sócios e demais despesas, exceto financeiras; incluir remuneração fixa mensal dos sócios conforme metodologia do Programa.</t>
  </si>
  <si>
    <t>Comparável, quando houver referencial pertinente. No Checklist Diamante: resultado &gt; 20%.</t>
  </si>
  <si>
    <t>% de despesas com pessoal em relação ao faturamento</t>
  </si>
  <si>
    <t>Despesas com pessoal / valor total faturado × 100.</t>
  </si>
  <si>
    <t>Incluir despesas com pessoal e mão de obra terceirizada da atividade-fim, conforme Manual.</t>
  </si>
  <si>
    <t>Comparável, quando aplicável.</t>
  </si>
  <si>
    <t>% de despesas com pessoal e sócios em relação ao faturamento</t>
  </si>
  <si>
    <t>Despesas com pessoal e sócios / valor total faturado × 100.</t>
  </si>
  <si>
    <t>Despesas com pessoal + retiradas dos sócios e pró-labore, conforme Manual.</t>
  </si>
  <si>
    <t>% de inadimplência</t>
  </si>
  <si>
    <t>Valor faturado vencido há mais de 30 dias e ainda não recebido / valor total faturado do período × 100.</t>
  </si>
  <si>
    <t>No ciclo 2026/2027, vencimentos de até 30 dias são tratados como atraso; inadimplência considera valores com mais de 30 dias e ainda não recebidos.</t>
  </si>
  <si>
    <t>No Checklist Diamante: inadimplência &lt; 5%.</t>
  </si>
  <si>
    <t>% de receitas extras</t>
  </si>
  <si>
    <t>Receita de serviços extras do período / receita bruta total × 100.</t>
  </si>
  <si>
    <t>Receitas não recorrentes, além dos honorários fixos, conforme Manual.</t>
  </si>
  <si>
    <t>Comparação quando pertinente.</t>
  </si>
  <si>
    <t>Índice de Sustentabilidade Financeira</t>
  </si>
  <si>
    <t>Conforme metodologia oficial do Manual dos Indicadores 2026/2027.</t>
  </si>
  <si>
    <t>Considerar exclusivamente recursos financeiros de titularidade da pessoa jurídica participante; recursos pessoais dos sócios e limites de crédito não integram a reserva.</t>
  </si>
  <si>
    <t>Novo no ciclo. No Checklist Diamante: ISF &gt; 2,5.</t>
  </si>
  <si>
    <t>% de satisfação dos clientes</t>
  </si>
  <si>
    <t>Resultado percentual obtido em pesquisa de satisfação conforme metodologia definida.</t>
  </si>
  <si>
    <t>Pesquisa de satisfação, metodologia, universo/amostra e resultado consolidado.</t>
  </si>
  <si>
    <t>No Checklist Diamante: satisfação dos clientes ≥ 90%.</t>
  </si>
  <si>
    <t>Retenção de Clientes</t>
  </si>
  <si>
    <t>Conforme fórmula e critérios de inclusão/exclusão definidos no Manual dos Indicadores 2026/2027.</t>
  </si>
  <si>
    <t>Considerar clientes elegíveis, entradas e saídas conforme regra oficial do ciclo e manter memória de cálculo.</t>
  </si>
  <si>
    <t>Avaliar evolução positiva ou desempenho ≥ referencial comparativo, quando aplicável.</t>
  </si>
  <si>
    <t>Média de honorários da carteira de clientes</t>
  </si>
  <si>
    <t>Soma dos honorários recebidos dos contratos recorrentes / número de clientes ativos do período.</t>
  </si>
  <si>
    <t>Clientes ativos com contratos recorrentes, conforme critério do Manual.</t>
  </si>
  <si>
    <t>Socioambientais e Institucionais</t>
  </si>
  <si>
    <t>Horas de ações sociais e político-sociais</t>
  </si>
  <si>
    <t>Somatório das horas dedicadas a ações sociais e político-sociais no período, conforme regra do Manual.</t>
  </si>
  <si>
    <t>Consolida as antigas medições de voluntariado e ações político-sociais. Evidenciar participantes, período e atividade.</t>
  </si>
  <si>
    <t>Fusão de dois indicadores de 2025.</t>
  </si>
  <si>
    <t>% de satisfação das pessoas - Clima Interno</t>
  </si>
  <si>
    <t>Resultado percentual obtido em pesquisa de clima/satisfação interna.</t>
  </si>
  <si>
    <t>Pesquisa com metodologia e resultado consolidado; considerar critérios definidos pelo Programa.</t>
  </si>
  <si>
    <t>No Checklist Diamante: satisfação das pessoas/equipe ≥ 85%.</t>
  </si>
  <si>
    <t>Horas-homem em treinamentos</t>
  </si>
  <si>
    <t>Número total de horas em cursos, treinamentos e educação / número de funcionários, conforme regra do Programa.</t>
  </si>
  <si>
    <t>Somar horas realizadas por sócios e/ou funcionários elegíveis conforme critérios de comprovação e financiamento/liberação definidos.</t>
  </si>
  <si>
    <t>Indicador também utilizado para acompanhar a capacitação.</t>
  </si>
  <si>
    <t>Rotatividade</t>
  </si>
  <si>
    <t>Número de demissões no mês / média de funcionários no mês × 100.</t>
  </si>
  <si>
    <t>Considerar funcionários elegíveis conforme Manual; critérios de terceiros e exclusões devem seguir a metodologia oficial.</t>
  </si>
  <si>
    <t>Retenção de Pessoas</t>
  </si>
  <si>
    <t>Manter memória de cálculo e critérios consistentes para entradas, saídas e população elegível.</t>
  </si>
  <si>
    <t>Novo no ciclo. Avaliar evolução positiva ou desempenho ≥ referencial comparativo, quando aplicável.</t>
  </si>
  <si>
    <t>% de multas pagas em relação à receita bruta</t>
  </si>
  <si>
    <t>Valor pago em multas e juros / receita bruta total × 100.</t>
  </si>
  <si>
    <t>Valores de multas/juros decorrentes de atrasos, obrigações acessórias e descumprimento de prazos/requisitos, conforme Manual.</t>
  </si>
  <si>
    <t>Processos do Negócio</t>
  </si>
  <si>
    <t>% de balanços finalizados no prazo anual</t>
  </si>
  <si>
    <t>Número de balanços encerrados no prazo definido / número de balanços a encerrar × 100.</t>
  </si>
  <si>
    <t>Considerar balanços encerrados, aprovados e enviados, conforme prazo oficial do Programa.</t>
  </si>
  <si>
    <t>Faturamento médio por funcionário</t>
  </si>
  <si>
    <t>Receita bruta do período / número de funcionários.</t>
  </si>
  <si>
    <t>Composição revisada no ciclo 2026/2027; seguir critérios de elegibilidade de funcionários e terceiros do Manual.</t>
  </si>
  <si>
    <t>Faturamento médio por funcionário e sócio</t>
  </si>
  <si>
    <t>Receita bruta do período / número de funcionários e sócios atuantes.</t>
  </si>
  <si>
    <t>Composição revisada no ciclo 2026/2027; seguir critérios oficiais de inclusão.</t>
  </si>
  <si>
    <t>% de entregas no prazo - Folha e obrigações (DP)</t>
  </si>
  <si>
    <t>Número de folhas e obrigações entregues no prazo definido pelo PQC / número total de folhas e obrigações a entregar × 100.</t>
  </si>
  <si>
    <t>Resultado mensal e consolidado do Departamento Pessoal, com registros das entregas.</t>
  </si>
  <si>
    <t>No Checklist Diamante: ≥ 85%.</t>
  </si>
  <si>
    <t>% de entregas no prazo - Tributos e obrigações (Escrita Fiscal)</t>
  </si>
  <si>
    <t>Número de tributos e obrigações entregues no prazo definido pelo PQC / número total de tributos e obrigações a entregar × 100.</t>
  </si>
  <si>
    <t>Resultado mensal e consolidado da Escrita Fiscal, com registros das entregas.</t>
  </si>
  <si>
    <t>% de entregas no prazo - Balancetes (Contabilidade)</t>
  </si>
  <si>
    <t>Número de balancetes concluídos no prazo definido pelo PQC / número total de balancetes a concluir × 100.</t>
  </si>
  <si>
    <t>Resultado mensal e consolidado da Contabilidade, com registros dos balancetes.</t>
  </si>
  <si>
    <t>Percentual de Digitalização dos Clientes</t>
  </si>
  <si>
    <t>Número de lançamentos/processamentos automáticos / número total de lançamentos/processamentos × 100, conforme Manual.</t>
  </si>
  <si>
    <t>Medir o grau de digitalização/automação da operação dos clientes no sistema utilizado pela empresa.</t>
  </si>
  <si>
    <t>Escala de avaliação das práticas</t>
  </si>
  <si>
    <t>Descrição do nível no fator</t>
  </si>
  <si>
    <t>Inexistente</t>
  </si>
  <si>
    <t>A prática é conduzida de forma isolada, sem conexão demonstrável com estratégia, processos, riscos, partes interessadas, dados, tecnologia ou outras práticas relacionadas.</t>
  </si>
  <si>
    <t>Inicial</t>
  </si>
  <si>
    <t>Existem conexões pontuais entre a prática e alguns elementos da gestão, mas elas dependem de iniciativas individuais, não são sistemáticas ou não possuem evidências suficientes.</t>
  </si>
  <si>
    <t>Parcial</t>
  </si>
  <si>
    <t>A prática apresenta conexões definidas com elementos relevantes da gestão, porém ainda existem lacunas de abrangência, consistência, fluxo de informações, responsabilidades ou alinhamento entre áreas.</t>
  </si>
  <si>
    <t>Implantado</t>
  </si>
  <si>
    <t>A prática está conectada de forma consistente à estratégia, processos, riscos, partes interessadas, dados e/ou tecnologia aplicáveis. Há responsabilidades, fluxo de informações e evidências de articulação entre áreas e práticas.</t>
  </si>
  <si>
    <t>Otimizado</t>
  </si>
  <si>
    <t>A prática atua de forma sistêmica e integrada ao modelo de gestão. As conexões são intencionais, monitoradas e continuamente aprimoradas, e demonstram contribuição conjunta para decisões, resultados, aprendizado e geração de valor.</t>
  </si>
  <si>
    <t>Escala de avaliação dos indicadores</t>
  </si>
  <si>
    <t>Descrição do nível do indicador</t>
  </si>
  <si>
    <t>O indicador não está definido ou não é medido de forma confiável. Fórmula, fonte, periodicidade e responsável não estão estabelecidos ou não há dados utilizáveis.</t>
  </si>
  <si>
    <t>O indicador está definido e possui alguma medição, porém a coleta é irregular, há fragilidades de fonte/rastreabilidade e a meta ou a análise ainda não estão consolidadas.</t>
  </si>
  <si>
    <t>Há medição periódica, fórmula, fonte, responsável e meta definidos. A série histórica, a análise de causas, o uso gerencial ou a comparação ainda apresentam lacunas.</t>
  </si>
  <si>
    <t>O indicador é relevante e confiável, possui medição regular, série histórica, meta, análise de evolução e causas, e é efetivamente utilizado para decisões e ações. Comparações são realizadas quando pertinentes.</t>
  </si>
  <si>
    <t>O indicador está integrado ao sistema de gestão, com dados confiáveis, evolução sustentada, metas desafiadoras, comparativos pertinentes e uso sistemático para decisões, aprendizado e melhoria de resultados.</t>
  </si>
  <si>
    <t>COMO O DIAGNÓSTICO SUGERE O NÍVEL DE INÍCIO</t>
  </si>
  <si>
    <t>A sugestão é uma ferramenta de triagem para escolha da modalidade de entrada. Ela não reproduz a pontuação oficial de 1.000 pontos. O algoritmo verifica: (1) quantidade de práticas e indicadores com nível 2 ou superior; (2) um índice indicativo de maturidade calculado a partir da escala 1–5; (3) implantação da Prática 5 nos níveis avançados; e (4) regras de histórico para Cinco Estrelas e Diamante. O reconhecimento efetivo continua sujeito aos três Pilares do Regulamento.</t>
  </si>
  <si>
    <t>% oficial quando aplicável</t>
  </si>
  <si>
    <t>Histórico/condição adicional</t>
  </si>
  <si>
    <t>O diagnóstico sugere quando...</t>
  </si>
  <si>
    <t>Importante</t>
  </si>
  <si>
    <t>Não alcança os mínimos de Uma Estrela e informou ser primeiro ciclo.</t>
  </si>
  <si>
    <t>Participante é exclusiva do primeiro ciclo.</t>
  </si>
  <si>
    <t>Tem pelo menos 10 práticas e 5 indicadores com nível ≥2.</t>
  </si>
  <si>
    <t>Sem pontuação mínima oficial no Regulamento.</t>
  </si>
  <si>
    <t>Tem pelo menos 15 práticas e 10 indicadores com nível ≥2.</t>
  </si>
  <si>
    <t>Avaliação externa obrigatória.</t>
  </si>
  <si>
    <t>40%</t>
  </si>
  <si>
    <t>Além dos mínimos, Índice Indicativo ≥40%.</t>
  </si>
  <si>
    <t>O índice da planilha é apenas aproximação diagnóstica.</t>
  </si>
  <si>
    <t>55%</t>
  </si>
  <si>
    <t>Além dos mínimos, Índice Indicativo ≥55% e Prática 5 em nível 4 ou 5.</t>
  </si>
  <si>
    <t>Pontuação oficial e Integração são avaliadas pelo Programa.</t>
  </si>
  <si>
    <t>65%</t>
  </si>
  <si>
    <t>Ciclo anterior com avaliação externa ou ingresso direto validável</t>
  </si>
  <si>
    <t>Além dos mínimos, Índice Indicativo ≥65%, Prática 5 em nível 4 ou 5 e regra de histórico atendida.</t>
  </si>
  <si>
    <t>Ingresso direto depende de validação do Programa.</t>
  </si>
  <si>
    <t>75%</t>
  </si>
  <si>
    <t>Além dos mínimos, Índice Indicativo ≥75%, Prática 5 em nível 4 ou 5 e histórico específico.</t>
  </si>
  <si>
    <t>Checklist Diamante, mentoria e demais pré-requisitos não são substituídos pelo diagnóstico.</t>
  </si>
  <si>
    <t>Regra interna do diagnóstico: nível 1 = inexistente; nível 2 ou superior = há algum grau de existência/estrutura e o item entra na contagem de cobertura. Para a Prática 5, os níveis avançados exigem nível 4 ou 5, coerente com a indicação de prática implantada/otimizada. Esta convenção é apenas para orientar o ponto de partida e deve ser validada no processo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</si>
</sst>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name val="Carlito"/>
    </font>
    <font>
      <b/>
      <sz val="18"/>
      <color rgb="FFD4AF37"/>
      <name val="Carlito"/>
    </font>
    <font>
      <b/>
      <sz val="11"/>
      <name val="Carlito"/>
    </font>
    <font>
      <sz val="10"/>
      <name val="Aptos"/>
      <family val="2"/>
    </font>
    <font>
      <b/>
      <sz val="10"/>
      <color rgb="FFD4AF37"/>
      <name val="Aptos"/>
      <family val="2"/>
    </font>
    <font>
      <i/>
      <sz val="10"/>
      <color rgb="FF666666"/>
      <name val="Aptos"/>
      <family val="2"/>
    </font>
    <font>
      <b/>
      <sz val="10"/>
      <color rgb="FF1F1F1F"/>
      <name val="Aptos"/>
      <family val="2"/>
    </font>
    <font>
      <b/>
      <sz val="10"/>
      <name val="Aptos"/>
      <family val="2"/>
    </font>
    <font>
      <sz val="10"/>
      <color rgb="FF666666"/>
      <name val="Aptos"/>
      <family val="2"/>
    </font>
    <font>
      <b/>
      <sz val="18"/>
      <color rgb="FFD4AF37"/>
      <name val="Aptos Display"/>
      <family val="2"/>
    </font>
    <font>
      <b/>
      <sz val="16"/>
      <color rgb="FFD4AF37"/>
      <name val="Aptos Display"/>
      <family val="2"/>
    </font>
    <font>
      <b/>
      <sz val="12"/>
      <color rgb="FF1F1F1F"/>
      <name val="Aptos"/>
      <family val="2"/>
    </font>
    <font>
      <b/>
      <sz val="14"/>
      <color rgb="FFD4AF37"/>
      <name val="Aptos"/>
      <family val="2"/>
    </font>
    <font>
      <b/>
      <sz val="15"/>
      <color rgb="FFD4AF37"/>
      <name val="Aptos"/>
      <family val="2"/>
    </font>
    <font>
      <b/>
      <sz val="20"/>
      <color rgb="FF1F4E78"/>
      <name val="Aptos"/>
      <family val="2"/>
    </font>
    <font>
      <sz val="10"/>
      <color rgb="FF1F1F1F"/>
      <name val="Aptos"/>
      <family val="2"/>
    </font>
    <font>
      <b/>
      <sz val="10"/>
      <color rgb="FF7F6000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F1F1F"/>
      </patternFill>
    </fill>
    <fill>
      <patternFill patternType="solid">
        <fgColor rgb="FFD4AF37"/>
      </patternFill>
    </fill>
    <fill>
      <patternFill patternType="solid">
        <fgColor rgb="FFFAF7EE"/>
      </patternFill>
    </fill>
    <fill>
      <patternFill patternType="solid">
        <fgColor rgb="FFF7E9A9"/>
      </patternFill>
    </fill>
    <fill>
      <patternFill patternType="solid">
        <fgColor rgb="FFF2F2F2"/>
      </patternFill>
    </fill>
    <fill>
      <patternFill patternType="solid">
        <fgColor rgb="FFFAF7EE"/>
      </patternFill>
    </fill>
    <fill>
      <patternFill patternType="solid">
        <fgColor rgb="FFF7E9A9"/>
      </patternFill>
    </fill>
    <fill>
      <patternFill patternType="solid">
        <fgColor rgb="FF1F1F1F"/>
      </patternFill>
    </fill>
    <fill>
      <patternFill patternType="solid">
        <fgColor rgb="FFD4AF37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 wrapText="1"/>
    </xf>
    <xf numFmtId="0" fontId="3" fillId="0" borderId="0" xfId="0" applyFont="1"/>
    <xf numFmtId="0" fontId="6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0" xfId="0" applyFont="1" applyAlignment="1">
      <alignment wrapText="1"/>
    </xf>
    <xf numFmtId="0" fontId="11" fillId="8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164" fontId="0" fillId="0" borderId="0" xfId="0" applyNumberFormat="1"/>
    <xf numFmtId="0" fontId="2" fillId="10" borderId="0" xfId="0" applyFont="1" applyFill="1" applyAlignment="1">
      <alignment horizontal="center" wrapText="1"/>
    </xf>
    <xf numFmtId="0" fontId="10" fillId="2" borderId="0" xfId="0" applyFont="1" applyFill="1"/>
    <xf numFmtId="0" fontId="5" fillId="4" borderId="0" xfId="0" applyFont="1" applyFill="1" applyAlignment="1">
      <alignment wrapText="1"/>
    </xf>
    <xf numFmtId="0" fontId="9" fillId="2" borderId="0" xfId="0" applyFont="1" applyFill="1"/>
    <xf numFmtId="0" fontId="5" fillId="7" borderId="0" xfId="0" applyFont="1" applyFill="1" applyAlignment="1">
      <alignment wrapText="1"/>
    </xf>
    <xf numFmtId="0" fontId="6" fillId="5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4" fillId="2" borderId="0" xfId="0" applyFont="1" applyFill="1"/>
    <xf numFmtId="0" fontId="3" fillId="4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12" fillId="9" borderId="0" xfId="0" applyFont="1" applyFill="1"/>
    <xf numFmtId="0" fontId="6" fillId="7" borderId="0" xfId="0" applyFont="1" applyFill="1" applyAlignment="1">
      <alignment vertical="center" wrapText="1"/>
    </xf>
    <xf numFmtId="0" fontId="3" fillId="0" borderId="0" xfId="0" applyFont="1"/>
    <xf numFmtId="0" fontId="7" fillId="8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/>
    </xf>
    <xf numFmtId="0" fontId="14" fillId="8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vertical="center" wrapText="1"/>
    </xf>
    <xf numFmtId="0" fontId="16" fillId="11" borderId="0" xfId="0" applyFont="1" applyFill="1" applyAlignment="1">
      <alignment vertical="center" wrapText="1"/>
    </xf>
    <xf numFmtId="0" fontId="1" fillId="9" borderId="0" xfId="0" applyFont="1" applyFill="1" applyAlignment="1">
      <alignment horizontal="center" vertical="center"/>
    </xf>
    <xf numFmtId="0" fontId="0" fillId="7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1840230" cy="652445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1840230" cy="65244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095500" cy="742950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095500" cy="742950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095500" cy="742950"/>
    <xdr:pic>
      <xdr:nvPicPr>
        <xdr:cNvPr id="2" name="/xl/media/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A46" zoomScaleNormal="100" workbookViewId="0">
      <selection activeCell="C33" sqref="C33:D33"/>
    </sheetView>
  </sheetViews>
  <sheetFormatPr defaultRowHeight="13.8"/>
  <cols>
    <col min="1" max="1" width="18" customWidth="1"/>
    <col min="2" max="2" width="19" customWidth="1"/>
    <col min="3" max="4" width="18" customWidth="1"/>
    <col min="5" max="6" width="20" customWidth="1"/>
    <col min="7" max="7" width="18" customWidth="1"/>
    <col min="8" max="8" width="22" customWidth="1"/>
    <col min="10" max="10" width="20.296875" hidden="1" customWidth="1"/>
    <col min="11" max="11" width="0" hidden="1" customWidth="1"/>
  </cols>
  <sheetData>
    <row r="1" spans="1:11" ht="14.4">
      <c r="A1" s="2"/>
      <c r="B1" s="2"/>
      <c r="C1" s="2"/>
      <c r="D1" s="2"/>
      <c r="E1" s="2"/>
      <c r="F1" s="2"/>
      <c r="G1" s="2"/>
      <c r="H1" s="2"/>
      <c r="I1" s="2"/>
      <c r="J1" s="2"/>
    </row>
    <row r="2" spans="1:11" ht="14.4">
      <c r="A2" s="2"/>
      <c r="B2" s="2"/>
      <c r="C2" s="2"/>
      <c r="D2" s="2"/>
      <c r="E2" s="2"/>
      <c r="F2" s="2"/>
      <c r="G2" s="2"/>
      <c r="H2" s="2"/>
      <c r="I2" s="2"/>
      <c r="J2" s="2" t="s">
        <v>0</v>
      </c>
    </row>
    <row r="3" spans="1:11" ht="14.4">
      <c r="A3" s="2"/>
      <c r="B3" s="2"/>
      <c r="C3" s="2"/>
      <c r="D3" s="2"/>
      <c r="E3" s="2"/>
      <c r="F3" s="2"/>
      <c r="G3" s="2"/>
      <c r="H3" s="2"/>
      <c r="I3" s="2"/>
      <c r="J3" s="2" t="s">
        <v>1</v>
      </c>
      <c r="K3">
        <f>COUNTIF('40 Práticas'!H9:H48,"&gt;=2")</f>
        <v>0</v>
      </c>
    </row>
    <row r="4" spans="1:11" ht="14.4">
      <c r="A4" s="2"/>
      <c r="B4" s="2"/>
      <c r="C4" s="2"/>
      <c r="D4" s="2"/>
      <c r="E4" s="2"/>
      <c r="F4" s="2"/>
      <c r="G4" s="2"/>
      <c r="H4" s="2"/>
      <c r="I4" s="2"/>
      <c r="J4" s="2" t="s">
        <v>2</v>
      </c>
      <c r="K4">
        <f>COUNTIF('23 Indicadores'!G9:G31,"&gt;=2")</f>
        <v>0</v>
      </c>
    </row>
    <row r="5" spans="1:11" ht="23.4">
      <c r="A5" s="17" t="s">
        <v>3</v>
      </c>
      <c r="B5" s="17"/>
      <c r="C5" s="17"/>
      <c r="D5" s="17"/>
      <c r="E5" s="17"/>
      <c r="F5" s="17"/>
      <c r="G5" s="17"/>
      <c r="H5" s="17"/>
      <c r="I5" s="2"/>
      <c r="J5" s="2" t="s">
        <v>4</v>
      </c>
      <c r="K5" s="13" t="str">
        <f>IF(OR(COUNT('40 Práticas'!H9:H48)&lt;40,COUNT('23 Indicadores'!G9:G31)&lt;23),"",((AVERAGE('40 Práticas'!H9:H48,'23 Indicadores'!G9:G31)-1)/4)*100)</f>
        <v/>
      </c>
    </row>
    <row r="6" spans="1:11" ht="14.4">
      <c r="A6" s="18" t="s">
        <v>5</v>
      </c>
      <c r="B6" s="18" t="s">
        <v>5</v>
      </c>
      <c r="C6" s="18" t="s">
        <v>5</v>
      </c>
      <c r="D6" s="18" t="s">
        <v>5</v>
      </c>
      <c r="E6" s="18" t="s">
        <v>5</v>
      </c>
      <c r="F6" s="18" t="s">
        <v>5</v>
      </c>
      <c r="G6" s="18" t="s">
        <v>5</v>
      </c>
      <c r="H6" s="18" t="s">
        <v>5</v>
      </c>
      <c r="I6" s="2"/>
      <c r="J6" s="2" t="s">
        <v>6</v>
      </c>
      <c r="K6">
        <f>'40 Práticas'!H13</f>
        <v>0</v>
      </c>
    </row>
    <row r="7" spans="1:11" ht="14.4">
      <c r="A7" s="2"/>
      <c r="B7" s="2"/>
      <c r="C7" s="2"/>
      <c r="D7" s="2"/>
      <c r="E7" s="2"/>
      <c r="F7" s="2"/>
      <c r="G7" s="2"/>
      <c r="H7" s="2"/>
      <c r="I7" s="2"/>
      <c r="J7" s="2" t="s">
        <v>7</v>
      </c>
      <c r="K7">
        <f>COUNT('40 Práticas'!H9:H48)+COUNT('23 Indicadores'!G9:G31)</f>
        <v>0</v>
      </c>
    </row>
    <row r="8" spans="1:11" ht="14.4">
      <c r="A8" s="19" t="str">
        <f>"Média das práticas"&amp;CHAR(10)&amp;IFERROR(TEXT(AVERAGE('40 Práticas'!H9:H48),"0.00"),"-")</f>
        <v>Média das práticas
-</v>
      </c>
      <c r="B8" s="19"/>
      <c r="C8" s="19" t="str">
        <f>"Práticas avaliadas"&amp;CHAR(10)&amp;COUNT('40 Práticas'!H9:H48)&amp;"/40"</f>
        <v>Práticas avaliadas
0/40</v>
      </c>
      <c r="D8" s="19"/>
      <c r="E8" s="19" t="str">
        <f>"Média dos indicadores"&amp;CHAR(10)&amp;IFERROR(TEXT(AVERAGE('23 Indicadores'!G9:G31),"0.00"),"-")</f>
        <v>Média dos indicadores
-</v>
      </c>
      <c r="F8" s="19"/>
      <c r="G8" s="19" t="str">
        <f>"Indicadores avaliados"&amp;CHAR(10)&amp;COUNT('23 Indicadores'!G9:G31)&amp;"/23"</f>
        <v>Indicadores avaliados
0/23</v>
      </c>
      <c r="H8" s="19"/>
      <c r="I8" s="2"/>
      <c r="J8" s="2" t="s">
        <v>8</v>
      </c>
      <c r="K8">
        <f>IF(OR(C34="Sim",C35="Sim",C36="Sim"),1,0)</f>
        <v>0</v>
      </c>
    </row>
    <row r="9" spans="1:11" ht="14.4">
      <c r="A9" s="19"/>
      <c r="B9" s="19"/>
      <c r="C9" s="19"/>
      <c r="D9" s="19"/>
      <c r="E9" s="19"/>
      <c r="F9" s="19"/>
      <c r="G9" s="19"/>
      <c r="H9" s="19"/>
      <c r="I9" s="2"/>
      <c r="J9" s="2" t="s">
        <v>9</v>
      </c>
      <c r="K9">
        <f>IF(C36="Sim",1,0)</f>
        <v>0</v>
      </c>
    </row>
    <row r="10" spans="1:11" ht="14.4">
      <c r="A10" s="20" t="str">
        <f>"Práticas com nível ≥ 2"&amp;CHAR(10)&amp;COUNTIF('40 Práticas'!H9:H48,"&gt;=2")&amp;"/40"</f>
        <v>Práticas com nível ≥ 2
0/40</v>
      </c>
      <c r="B10" s="20"/>
      <c r="C10" s="20" t="str">
        <f>"Indicadores com nível ≥ 2"&amp;CHAR(10)&amp;COUNTIF('23 Indicadores'!G9:G31,"&gt;=2")&amp;"/23"</f>
        <v>Indicadores com nível ≥ 2
0/23</v>
      </c>
      <c r="D10" s="20"/>
      <c r="E10" s="20" t="str">
        <f>"Índice indicativo"&amp;CHAR(10)&amp;IF(OR(COUNT('40 Práticas'!H9:H48)=0,COUNT('23 Indicadores'!G9:G31)=0),"-",TEXT(((AVERAGE('40 Práticas'!H9:H48,'23 Indicadores'!G9:G31)-1)/4)*100,"0.0")&amp;"%")</f>
        <v>Índice indicativo
-</v>
      </c>
      <c r="F10" s="20"/>
      <c r="G10" s="20" t="str">
        <f>"Planejamento Estratégico (Prática 5)"&amp;CHAR(10)&amp;IF('40 Práticas'!H13="","-",IF('40 Práticas'!H13&gt;=4,"Implantado/Otimizado","Ainda não implantado"))</f>
        <v>Planejamento Estratégico (Prática 5)
-</v>
      </c>
      <c r="H10" s="20"/>
      <c r="I10" s="2"/>
      <c r="J10" s="2" t="s">
        <v>10</v>
      </c>
      <c r="K10">
        <f>IF(C33="Sim",1,0)</f>
        <v>0</v>
      </c>
    </row>
    <row r="11" spans="1:11" ht="15.6">
      <c r="A11" s="11"/>
      <c r="B11" s="11"/>
      <c r="C11" s="11"/>
      <c r="D11" s="11"/>
      <c r="E11" s="11"/>
      <c r="F11" s="11"/>
      <c r="G11" s="11"/>
      <c r="H11" s="11"/>
      <c r="I11" s="2"/>
      <c r="J11" s="2"/>
    </row>
    <row r="12" spans="1:11" ht="14.4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1" ht="14.4">
      <c r="A13" s="3" t="s">
        <v>11</v>
      </c>
      <c r="B13" s="3" t="s">
        <v>12</v>
      </c>
      <c r="C13" s="3" t="s">
        <v>13</v>
      </c>
      <c r="D13" s="2"/>
      <c r="E13" s="21" t="s">
        <v>14</v>
      </c>
      <c r="F13" s="21"/>
      <c r="G13" s="21"/>
      <c r="H13" s="21"/>
      <c r="I13" s="2"/>
      <c r="J13" s="2"/>
    </row>
    <row r="14" spans="1:11" ht="14.4">
      <c r="A14" s="4">
        <v>1</v>
      </c>
      <c r="B14" s="4">
        <f>COUNTIF('40 Práticas'!$H$9:$H$48,A14)</f>
        <v>0</v>
      </c>
      <c r="C14" s="4">
        <f>COUNTIF('23 Indicadores'!$G$9:$G$31,A14)</f>
        <v>0</v>
      </c>
      <c r="D14" s="2"/>
      <c r="E14" s="22" t="s">
        <v>15</v>
      </c>
      <c r="F14" s="22"/>
      <c r="G14" s="22"/>
      <c r="H14" s="22"/>
      <c r="I14" s="2"/>
      <c r="J14" s="2"/>
    </row>
    <row r="15" spans="1:11" ht="14.4">
      <c r="A15" s="4">
        <v>2</v>
      </c>
      <c r="B15" s="4">
        <f>COUNTIF('40 Práticas'!$H$9:$H$48,A15)</f>
        <v>0</v>
      </c>
      <c r="C15" s="4">
        <f>COUNTIF('23 Indicadores'!$G$9:$G$31,A15)</f>
        <v>0</v>
      </c>
      <c r="D15" s="2"/>
      <c r="E15" s="22" t="s">
        <v>16</v>
      </c>
      <c r="F15" s="22"/>
      <c r="G15" s="22"/>
      <c r="H15" s="22"/>
      <c r="I15" s="2"/>
      <c r="J15" s="2"/>
    </row>
    <row r="16" spans="1:11" ht="14.4">
      <c r="A16" s="4">
        <v>3</v>
      </c>
      <c r="B16" s="4">
        <f>COUNTIF('40 Práticas'!$H$9:$H$48,A16)</f>
        <v>0</v>
      </c>
      <c r="C16" s="4">
        <f>COUNTIF('23 Indicadores'!$G$9:$G$31,A16)</f>
        <v>0</v>
      </c>
      <c r="D16" s="2"/>
      <c r="E16" s="22" t="s">
        <v>17</v>
      </c>
      <c r="F16" s="22"/>
      <c r="G16" s="22"/>
      <c r="H16" s="22"/>
      <c r="I16" s="2"/>
      <c r="J16" s="2"/>
    </row>
    <row r="17" spans="1:10" ht="14.4">
      <c r="A17" s="4">
        <v>4</v>
      </c>
      <c r="B17" s="4">
        <f>COUNTIF('40 Práticas'!$H$9:$H$48,A17)</f>
        <v>0</v>
      </c>
      <c r="C17" s="4">
        <f>COUNTIF('23 Indicadores'!$G$9:$G$31,A17)</f>
        <v>0</v>
      </c>
      <c r="D17" s="2"/>
      <c r="E17" s="22" t="s">
        <v>18</v>
      </c>
      <c r="F17" s="22"/>
      <c r="G17" s="22"/>
      <c r="H17" s="22"/>
      <c r="I17" s="2"/>
      <c r="J17" s="2"/>
    </row>
    <row r="18" spans="1:10" ht="14.4">
      <c r="A18" s="4">
        <v>5</v>
      </c>
      <c r="B18" s="4">
        <f>COUNTIF('40 Práticas'!$H$9:$H$48,A18)</f>
        <v>0</v>
      </c>
      <c r="C18" s="4">
        <f>COUNTIF('23 Indicadores'!$G$9:$G$31,A18)</f>
        <v>0</v>
      </c>
      <c r="D18" s="2"/>
      <c r="E18" s="22" t="s">
        <v>19</v>
      </c>
      <c r="F18" s="22"/>
      <c r="G18" s="22"/>
      <c r="H18" s="22"/>
      <c r="I18" s="2"/>
      <c r="J18" s="2"/>
    </row>
    <row r="19" spans="1:10" ht="14.4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4.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4.4">
      <c r="A21" s="21" t="s">
        <v>20</v>
      </c>
      <c r="B21" s="21"/>
      <c r="C21" s="21"/>
      <c r="D21" s="21"/>
      <c r="E21" s="21"/>
      <c r="F21" s="21"/>
      <c r="G21" s="21"/>
      <c r="H21" s="21"/>
      <c r="I21" s="2"/>
      <c r="J21" s="2"/>
    </row>
    <row r="22" spans="1:10" ht="38.4" customHeight="1">
      <c r="A22" s="5" t="s">
        <v>21</v>
      </c>
      <c r="B22" s="6" t="s">
        <v>22</v>
      </c>
      <c r="C22" s="2"/>
      <c r="D22" s="2"/>
      <c r="E22" s="2"/>
      <c r="F22" s="2"/>
      <c r="G22" s="2"/>
      <c r="H22" s="2"/>
      <c r="I22" s="2"/>
      <c r="J22" s="2"/>
    </row>
    <row r="23" spans="1:10" ht="38.4" customHeight="1">
      <c r="A23" s="5" t="s">
        <v>23</v>
      </c>
      <c r="B23" s="6" t="s">
        <v>24</v>
      </c>
      <c r="C23" s="2"/>
      <c r="D23" s="2"/>
      <c r="E23" s="2"/>
      <c r="F23" s="2"/>
      <c r="G23" s="2"/>
      <c r="H23" s="2"/>
      <c r="I23" s="2"/>
      <c r="J23" s="2"/>
    </row>
    <row r="24" spans="1:10" ht="38.4" customHeight="1">
      <c r="A24" s="5" t="s">
        <v>25</v>
      </c>
      <c r="B24" s="6" t="s">
        <v>26</v>
      </c>
      <c r="C24" s="2"/>
      <c r="D24" s="2"/>
      <c r="E24" s="2"/>
      <c r="F24" s="2"/>
      <c r="G24" s="2"/>
      <c r="H24" s="2"/>
      <c r="I24" s="2"/>
      <c r="J24" s="2"/>
    </row>
    <row r="25" spans="1:10" ht="38.4" customHeight="1">
      <c r="A25" s="5" t="s">
        <v>27</v>
      </c>
      <c r="B25" s="6" t="s">
        <v>28</v>
      </c>
      <c r="C25" s="2"/>
      <c r="D25" s="2"/>
      <c r="E25" s="2"/>
      <c r="F25" s="2"/>
      <c r="G25" s="2"/>
      <c r="H25" s="2"/>
      <c r="I25" s="2"/>
      <c r="J25" s="2"/>
    </row>
    <row r="26" spans="1:10" ht="38.4" customHeight="1">
      <c r="A26" s="5" t="s">
        <v>29</v>
      </c>
      <c r="B26" s="6" t="s">
        <v>30</v>
      </c>
      <c r="C26" s="2"/>
      <c r="D26" s="2"/>
      <c r="E26" s="2"/>
      <c r="F26" s="2"/>
      <c r="G26" s="2"/>
      <c r="H26" s="2"/>
      <c r="I26" s="2"/>
      <c r="J26" s="2"/>
    </row>
    <row r="27" spans="1:10" ht="14.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4.4">
      <c r="A29" s="23" t="s">
        <v>31</v>
      </c>
      <c r="B29" s="23"/>
      <c r="C29" s="23"/>
      <c r="D29" s="23"/>
      <c r="E29" s="23"/>
      <c r="F29" s="23"/>
      <c r="G29" s="23"/>
      <c r="H29" s="23"/>
      <c r="I29" s="2"/>
      <c r="J29" s="2"/>
    </row>
    <row r="30" spans="1:10" ht="14.4">
      <c r="A30" s="23"/>
      <c r="B30" s="23"/>
      <c r="C30" s="23"/>
      <c r="D30" s="23"/>
      <c r="E30" s="23"/>
      <c r="F30" s="23"/>
      <c r="G30" s="23"/>
      <c r="H30" s="23"/>
      <c r="I30" s="2"/>
      <c r="J30" s="2"/>
    </row>
    <row r="31" spans="1:10" ht="14.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8">
      <c r="A32" s="24" t="s">
        <v>32</v>
      </c>
      <c r="B32" s="24" t="s">
        <v>32</v>
      </c>
      <c r="C32" s="24" t="s">
        <v>32</v>
      </c>
      <c r="D32" s="24" t="s">
        <v>32</v>
      </c>
      <c r="E32" s="24" t="s">
        <v>32</v>
      </c>
      <c r="F32" s="24" t="s">
        <v>32</v>
      </c>
      <c r="G32" s="24" t="s">
        <v>32</v>
      </c>
      <c r="H32" s="24" t="s">
        <v>32</v>
      </c>
      <c r="I32" s="2"/>
      <c r="J32" s="2"/>
    </row>
    <row r="33" spans="1:10" ht="27.15" customHeight="1">
      <c r="A33" s="25" t="s">
        <v>33</v>
      </c>
      <c r="B33" s="26"/>
      <c r="C33" s="27" t="s">
        <v>34</v>
      </c>
      <c r="D33" s="26"/>
      <c r="E33" s="25" t="s">
        <v>35</v>
      </c>
      <c r="F33" s="26"/>
      <c r="G33" s="27" t="s">
        <v>34</v>
      </c>
      <c r="H33" s="26"/>
      <c r="I33" s="2"/>
      <c r="J33" s="2"/>
    </row>
    <row r="34" spans="1:10" ht="27.15" customHeight="1">
      <c r="A34" s="25" t="s">
        <v>36</v>
      </c>
      <c r="B34" s="26"/>
      <c r="C34" s="27" t="s">
        <v>34</v>
      </c>
      <c r="D34" s="26"/>
      <c r="E34" s="25" t="s">
        <v>37</v>
      </c>
      <c r="F34" s="26"/>
      <c r="G34" s="27" t="s">
        <v>34</v>
      </c>
      <c r="H34" s="26"/>
      <c r="I34" s="2"/>
      <c r="J34" s="2"/>
    </row>
    <row r="35" spans="1:10" ht="27.15" customHeight="1">
      <c r="A35" s="25" t="s">
        <v>38</v>
      </c>
      <c r="B35" s="26"/>
      <c r="C35" s="27" t="s">
        <v>34</v>
      </c>
      <c r="D35" s="26"/>
      <c r="E35" s="25" t="s">
        <v>39</v>
      </c>
      <c r="F35" s="26"/>
      <c r="G35" s="27" t="s">
        <v>34</v>
      </c>
      <c r="H35" s="26"/>
      <c r="I35" s="2"/>
      <c r="J35" s="2"/>
    </row>
    <row r="36" spans="1:10" ht="27.15" customHeight="1">
      <c r="A36" s="25" t="s">
        <v>40</v>
      </c>
      <c r="B36" s="26"/>
      <c r="C36" s="27" t="s">
        <v>34</v>
      </c>
      <c r="D36" s="26"/>
      <c r="E36" s="2"/>
      <c r="F36" s="2"/>
      <c r="G36" s="2"/>
      <c r="H36" s="2"/>
      <c r="I36" s="2"/>
      <c r="J36" s="2"/>
    </row>
    <row r="37" spans="1:10" ht="14.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4.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8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"/>
      <c r="J39" s="2"/>
    </row>
    <row r="40" spans="1:10" ht="27.6">
      <c r="A40" s="12" t="s">
        <v>42</v>
      </c>
      <c r="B40" s="12" t="s">
        <v>43</v>
      </c>
      <c r="C40" s="12" t="s">
        <v>44</v>
      </c>
      <c r="D40" s="12" t="s">
        <v>45</v>
      </c>
      <c r="E40" s="12" t="s">
        <v>46</v>
      </c>
      <c r="F40" s="12" t="s">
        <v>6</v>
      </c>
      <c r="G40" s="12" t="s">
        <v>47</v>
      </c>
      <c r="H40" s="12" t="s">
        <v>48</v>
      </c>
      <c r="I40" s="2"/>
      <c r="J40" s="2"/>
    </row>
    <row r="41" spans="1:10" ht="33.6" customHeight="1">
      <c r="A41" s="6" t="s">
        <v>49</v>
      </c>
      <c r="B41" s="6">
        <v>0</v>
      </c>
      <c r="C41" s="6">
        <v>0</v>
      </c>
      <c r="D41" s="6" t="s">
        <v>50</v>
      </c>
      <c r="E41" s="6" t="s">
        <v>51</v>
      </c>
      <c r="F41" s="6" t="s">
        <v>52</v>
      </c>
      <c r="G41" s="6" t="s">
        <v>53</v>
      </c>
      <c r="H41" s="6" t="s">
        <v>54</v>
      </c>
      <c r="I41" s="2"/>
      <c r="J41" s="2"/>
    </row>
    <row r="42" spans="1:10" ht="33.6" customHeight="1">
      <c r="A42" s="6" t="s">
        <v>55</v>
      </c>
      <c r="B42" s="6">
        <v>10</v>
      </c>
      <c r="C42" s="6">
        <v>5</v>
      </c>
      <c r="D42" s="6" t="s">
        <v>56</v>
      </c>
      <c r="E42" s="6" t="s">
        <v>52</v>
      </c>
      <c r="F42" s="6" t="s">
        <v>52</v>
      </c>
      <c r="G42" s="6" t="s">
        <v>53</v>
      </c>
      <c r="H42" s="6" t="s">
        <v>57</v>
      </c>
      <c r="I42" s="2"/>
      <c r="J42" s="2"/>
    </row>
    <row r="43" spans="1:10" ht="33.6" customHeight="1">
      <c r="A43" s="6" t="s">
        <v>58</v>
      </c>
      <c r="B43" s="6">
        <v>15</v>
      </c>
      <c r="C43" s="6">
        <v>10</v>
      </c>
      <c r="D43" s="6" t="s">
        <v>56</v>
      </c>
      <c r="E43" s="6" t="s">
        <v>52</v>
      </c>
      <c r="F43" s="6" t="s">
        <v>52</v>
      </c>
      <c r="G43" s="6" t="s">
        <v>59</v>
      </c>
      <c r="H43" s="6" t="s">
        <v>60</v>
      </c>
      <c r="I43" s="2"/>
      <c r="J43" s="2"/>
    </row>
    <row r="44" spans="1:10" ht="33.6" customHeight="1">
      <c r="A44" s="6" t="s">
        <v>61</v>
      </c>
      <c r="B44" s="6">
        <v>20</v>
      </c>
      <c r="C44" s="6">
        <v>15</v>
      </c>
      <c r="D44" s="6" t="s">
        <v>62</v>
      </c>
      <c r="E44" s="6" t="s">
        <v>52</v>
      </c>
      <c r="F44" s="6" t="s">
        <v>52</v>
      </c>
      <c r="G44" s="6" t="s">
        <v>59</v>
      </c>
      <c r="H44" s="6" t="s">
        <v>63</v>
      </c>
      <c r="I44" s="2"/>
      <c r="J44" s="2"/>
    </row>
    <row r="45" spans="1:10" ht="33.6" customHeight="1">
      <c r="A45" s="6" t="s">
        <v>64</v>
      </c>
      <c r="B45" s="6">
        <v>25</v>
      </c>
      <c r="C45" s="6">
        <v>18</v>
      </c>
      <c r="D45" s="6" t="s">
        <v>65</v>
      </c>
      <c r="E45" s="6" t="s">
        <v>52</v>
      </c>
      <c r="F45" s="6" t="s">
        <v>66</v>
      </c>
      <c r="G45" s="6" t="s">
        <v>59</v>
      </c>
      <c r="H45" s="6" t="s">
        <v>67</v>
      </c>
      <c r="I45" s="2"/>
      <c r="J45" s="2"/>
    </row>
    <row r="46" spans="1:10" ht="33.6" customHeight="1">
      <c r="A46" s="6" t="s">
        <v>68</v>
      </c>
      <c r="B46" s="6">
        <v>30</v>
      </c>
      <c r="C46" s="6">
        <v>20</v>
      </c>
      <c r="D46" s="6" t="s">
        <v>69</v>
      </c>
      <c r="E46" s="6" t="s">
        <v>70</v>
      </c>
      <c r="F46" s="6" t="s">
        <v>66</v>
      </c>
      <c r="G46" s="6" t="s">
        <v>59</v>
      </c>
      <c r="H46" s="6" t="s">
        <v>71</v>
      </c>
      <c r="I46" s="2"/>
      <c r="J46" s="2"/>
    </row>
    <row r="47" spans="1:10" ht="33.6" customHeight="1">
      <c r="A47" s="6" t="s">
        <v>72</v>
      </c>
      <c r="B47" s="6">
        <v>35</v>
      </c>
      <c r="C47" s="6">
        <v>23</v>
      </c>
      <c r="D47" s="6" t="s">
        <v>73</v>
      </c>
      <c r="E47" s="6" t="s">
        <v>74</v>
      </c>
      <c r="F47" s="6" t="s">
        <v>66</v>
      </c>
      <c r="G47" s="6" t="s">
        <v>59</v>
      </c>
      <c r="H47" s="6" t="s">
        <v>75</v>
      </c>
      <c r="I47" s="2"/>
      <c r="J47" s="2"/>
    </row>
    <row r="48" spans="1:10" ht="14.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4.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9.8">
      <c r="A50" s="28" t="s">
        <v>76</v>
      </c>
      <c r="B50" s="28" t="s">
        <v>76</v>
      </c>
      <c r="C50" s="28" t="s">
        <v>76</v>
      </c>
      <c r="D50" s="28" t="s">
        <v>76</v>
      </c>
      <c r="E50" s="28" t="s">
        <v>76</v>
      </c>
      <c r="F50" s="28" t="s">
        <v>76</v>
      </c>
      <c r="G50" s="28" t="s">
        <v>76</v>
      </c>
      <c r="H50" s="28" t="s">
        <v>76</v>
      </c>
      <c r="I50" s="2"/>
      <c r="J50" s="2"/>
    </row>
    <row r="51" spans="1:10" ht="22.35" customHeight="1">
      <c r="A51" s="29" t="str">
        <f>IF(K7&lt;63,"Complete as 40 práticas e os 23 indicadores para gerar a sugestão",IF(AND(K3&gt;=35,K4&gt;=23,K5&gt;=75,K6&gt;=4,K9=1),"CINCO ESTRELAS DIAMANTE — PRÉ-ENQUADRAMENTO",IF(AND(K3&gt;=30,K4&gt;=20,K5&gt;=65,K6&gt;=4,K8=1),"CINCO ESTRELAS",IF(AND(K3&gt;=25,K4&gt;=18,K5&gt;=55,K6&gt;=4),"QUATRO ESTRELAS",IF(AND(K3&gt;=20,K4&gt;=15,K5&gt;=40),"TRÊS ESTRELAS",IF(AND(K3&gt;=15,K4&gt;=10),"DUAS ESTRELAS",IF(AND(K3&gt;=10,K4&gt;=5),"UMA ESTRELA",IF(K10=1,"PARTICIPANTE","UMA ESTRELA — PREPARAÇÃO PRÉVIA RECOMENDADA"))))))))</f>
        <v>Complete as 40 práticas e os 23 indicadores para gerar a sugestão</v>
      </c>
      <c r="B51" s="29"/>
      <c r="C51" s="29"/>
      <c r="D51" s="29"/>
      <c r="E51" s="29"/>
      <c r="F51" s="29"/>
      <c r="G51" s="29"/>
      <c r="H51" s="29"/>
      <c r="I51" s="2"/>
      <c r="J51" s="2"/>
    </row>
    <row r="52" spans="1:10" ht="22.35" customHeight="1">
      <c r="A52" s="29"/>
      <c r="B52" s="29"/>
      <c r="C52" s="29"/>
      <c r="D52" s="29"/>
      <c r="E52" s="29"/>
      <c r="F52" s="29"/>
      <c r="G52" s="29"/>
      <c r="H52" s="29"/>
      <c r="I52" s="2"/>
      <c r="J52" s="2"/>
    </row>
    <row r="53" spans="1:10" ht="22.35" customHeight="1">
      <c r="A53" s="29"/>
      <c r="B53" s="29"/>
      <c r="C53" s="29"/>
      <c r="D53" s="29"/>
      <c r="E53" s="29"/>
      <c r="F53" s="29"/>
      <c r="G53" s="29"/>
      <c r="H53" s="29"/>
      <c r="I53" s="2"/>
      <c r="J53" s="2"/>
    </row>
    <row r="54" spans="1:10" ht="19.2" customHeight="1">
      <c r="A54" s="30" t="str">
        <f>IF(K7&lt;63,"A recomendação só será calculada quando todas as avaliações estiverem preenchidas.",IF(LEFT(A51,21)="CINCO ESTRELAS DIAM", _xlfn._LONGTEXT("A candidata demonstra potencial compatível com os mínimos quantitativos e o índice indicativo do Diamante. O enquadramento depende do histórico exigido, 35 práticas, 23 indicadores, 75% da pontuação oficial, Prática 5 implantada, Checklist Diamante, mento","ria e demais requisitos do Regulamento."),IF(A51="CINCO ESTRELAS","Compatibilidade indicativa com Cinco Estrelas. Confirmar histórico/ingresso direto, 30 práticas, 20 indicadores, 65% da pontuação oficial, Prática 5 implantada, requisitos legais, capacitação e avaliação externa.",IF(A51="QUATRO ESTRELAS","Compatibilidade indicativa com Quatro Estrelas. Confirmar 25 práticas, 18 indicadores, 55% da pontuação oficial, Prática 5 implantada, requisitos legais, capacitação e avaliação externa.",IF(A51="TRÊS ESTRELAS","Compatibilidade indicativa com Três Estrelas. Confirmar 20 práticas, 15 indicadores, 40% da pontuação oficial, requisitos legais, capacitação e avaliação externa.",IF(A51="DUAS ESTRELAS","Compatibilidade indicativa com Duas Estrelas. Confirmar 15 práticas, 10 indicadores, requisitos legais, capacitação e avaliação externa.",IF(A51="UMA ESTRELA","Compatibilidade indicativa com Uma Estrela. Confirmar 10 práticas, 5 indicadores, requisitos legais, capacitação e autodiagnóstico.",IF(A51="PARTICIPANTE","Como a candidata informou estar no primeiro ciclo e ainda não atingiu os mínimos indicativos de Uma Estrela, o diagnóstico sugere iniciar como Participante.","A modalidade Participante é exclusiva do primeiro ciclo. Como a candidata ainda não atingiu os mínimos indicativos de Uma Estrela, recomenda-se fortalecer práticas e indicadores antes da inscrição/enquadramento."))))))))</f>
        <v>A recomendação só será calculada quando todas as avaliações estiverem preenchidas.</v>
      </c>
      <c r="B54" s="30"/>
      <c r="C54" s="30"/>
      <c r="D54" s="30"/>
      <c r="E54" s="30"/>
      <c r="F54" s="30"/>
      <c r="G54" s="30"/>
      <c r="H54" s="30"/>
      <c r="I54" s="2"/>
      <c r="J54" s="2"/>
    </row>
    <row r="55" spans="1:10" ht="19.2" customHeight="1">
      <c r="A55" s="30"/>
      <c r="B55" s="30"/>
      <c r="C55" s="30"/>
      <c r="D55" s="30"/>
      <c r="E55" s="30"/>
      <c r="F55" s="30"/>
      <c r="G55" s="30"/>
      <c r="H55" s="30"/>
      <c r="I55" s="2"/>
      <c r="J55" s="2"/>
    </row>
    <row r="56" spans="1:10" ht="19.2" customHeight="1">
      <c r="A56" s="30"/>
      <c r="B56" s="30"/>
      <c r="C56" s="30"/>
      <c r="D56" s="30"/>
      <c r="E56" s="30"/>
      <c r="F56" s="30"/>
      <c r="G56" s="30"/>
      <c r="H56" s="30"/>
      <c r="I56" s="2"/>
      <c r="J56" s="2"/>
    </row>
    <row r="57" spans="1:10" ht="14.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9.2" customHeight="1">
      <c r="A58" s="31" t="str">
        <f>IF(OR(G33="Não",G34="Não",G35="Não"),"ATENÇÃO: a sugestão de nível considera principalmente o diagnóstico do SEGC. Há pendências informadas nos Pilares 1 e/ou 2. Para reconhecimento, os requisitos legais e de capacitação aplicáveis precisam ser integralmente atendidos.","Lembrete: a sugestão é de nível inicial de candidatura. O reconhecimento oficial exige atendimento integral dos Pilares 1 e 2 e o desempenho do Pilar 3 conforme o Regulamento.")</f>
        <v>Lembrete: a sugestão é de nível inicial de candidatura. O reconhecimento oficial exige atendimento integral dos Pilares 1 e 2 e o desempenho do Pilar 3 conforme o Regulamento.</v>
      </c>
      <c r="B58" s="31"/>
      <c r="C58" s="31"/>
      <c r="D58" s="31"/>
      <c r="E58" s="31"/>
      <c r="F58" s="31"/>
      <c r="G58" s="31"/>
      <c r="H58" s="31"/>
      <c r="I58" s="2"/>
      <c r="J58" s="2"/>
    </row>
    <row r="59" spans="1:10" ht="19.2" customHeight="1">
      <c r="A59" s="31"/>
      <c r="B59" s="31"/>
      <c r="C59" s="31"/>
      <c r="D59" s="31"/>
      <c r="E59" s="31"/>
      <c r="F59" s="31"/>
      <c r="G59" s="31"/>
      <c r="H59" s="31"/>
      <c r="I59" s="2"/>
      <c r="J59" s="2"/>
    </row>
    <row r="60" spans="1:10" ht="19.2" customHeight="1">
      <c r="A60" s="31"/>
      <c r="B60" s="31"/>
      <c r="C60" s="31"/>
      <c r="D60" s="31"/>
      <c r="E60" s="31"/>
      <c r="F60" s="31"/>
      <c r="G60" s="31"/>
      <c r="H60" s="31"/>
      <c r="I60" s="2"/>
      <c r="J60" s="2"/>
    </row>
    <row r="61" spans="1:10" ht="14.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4.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4.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4.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4.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4.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4.4">
      <c r="A67" s="2"/>
      <c r="B67" s="2"/>
      <c r="C67" s="2"/>
      <c r="D67" s="2"/>
      <c r="E67" s="2">
        <f>3/5</f>
        <v>0.6</v>
      </c>
      <c r="F67" s="2">
        <f>E67*600</f>
        <v>360</v>
      </c>
      <c r="G67" s="2"/>
      <c r="H67" s="2"/>
      <c r="I67" s="2"/>
      <c r="J67" s="2"/>
    </row>
    <row r="68" spans="1:10" ht="14.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4.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4.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4.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4.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4.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4.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4.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4.4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4.4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4.4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4.4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4.4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4.4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4.4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4.4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4.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4.4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4.4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4.4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4.4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4.4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4.4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4.4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4.4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4.4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4.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4.4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4.4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4.4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4.4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4.4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4.4">
      <c r="A100" s="2"/>
      <c r="B100" s="2"/>
      <c r="C100" s="2"/>
      <c r="D100" s="2"/>
      <c r="E100" s="2"/>
      <c r="F100" s="2"/>
      <c r="G100" s="2"/>
      <c r="H100" s="2"/>
      <c r="I100" s="2"/>
      <c r="J100" s="2"/>
    </row>
  </sheetData>
  <mergeCells count="34">
    <mergeCell ref="A39:H39"/>
    <mergeCell ref="A50:H50"/>
    <mergeCell ref="A51:H53"/>
    <mergeCell ref="A54:H56"/>
    <mergeCell ref="A58:H60"/>
    <mergeCell ref="G34:H34"/>
    <mergeCell ref="G35:H35"/>
    <mergeCell ref="C33:D33"/>
    <mergeCell ref="C34:D34"/>
    <mergeCell ref="C35:D35"/>
    <mergeCell ref="A34:B34"/>
    <mergeCell ref="A35:B35"/>
    <mergeCell ref="A36:B36"/>
    <mergeCell ref="E33:F33"/>
    <mergeCell ref="E34:F34"/>
    <mergeCell ref="E35:F35"/>
    <mergeCell ref="C36:D36"/>
    <mergeCell ref="E18:H18"/>
    <mergeCell ref="A21:H21"/>
    <mergeCell ref="A29:H30"/>
    <mergeCell ref="A32:H32"/>
    <mergeCell ref="A33:B33"/>
    <mergeCell ref="G33:H33"/>
    <mergeCell ref="E13:H13"/>
    <mergeCell ref="E14:H14"/>
    <mergeCell ref="E15:H15"/>
    <mergeCell ref="E16:H16"/>
    <mergeCell ref="E17:H17"/>
    <mergeCell ref="A5:H5"/>
    <mergeCell ref="A6:H6"/>
    <mergeCell ref="A8:B10"/>
    <mergeCell ref="C8:D10"/>
    <mergeCell ref="E8:F10"/>
    <mergeCell ref="G8:H10"/>
  </mergeCells>
  <dataValidations count="1">
    <dataValidation type="list" sqref="G33:G35 C33:C36" xr:uid="{00000000-0002-0000-0000-000000000000}">
      <formula1>"Selecione,Sim,Não"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"/>
  <sheetViews>
    <sheetView topLeftCell="E1" workbookViewId="0">
      <selection activeCell="H9" sqref="H9"/>
    </sheetView>
  </sheetViews>
  <sheetFormatPr defaultRowHeight="13.8"/>
  <cols>
    <col min="1" max="1" width="6" customWidth="1"/>
    <col min="2" max="3" width="24" customWidth="1"/>
    <col min="4" max="4" width="34" customWidth="1"/>
    <col min="5" max="5" width="38" customWidth="1"/>
    <col min="6" max="6" width="42" customWidth="1"/>
    <col min="7" max="7" width="44" customWidth="1"/>
    <col min="8" max="8" width="9" customWidth="1"/>
    <col min="9" max="9" width="15" customWidth="1"/>
    <col min="10" max="10" width="60" customWidth="1"/>
  </cols>
  <sheetData>
    <row r="1" spans="1:10" ht="14.4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4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4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1">
      <c r="A5" s="15" t="s">
        <v>77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4.4">
      <c r="A6" s="16" t="s">
        <v>78</v>
      </c>
      <c r="B6" s="16" t="s">
        <v>78</v>
      </c>
      <c r="C6" s="16" t="s">
        <v>78</v>
      </c>
      <c r="D6" s="16" t="s">
        <v>78</v>
      </c>
      <c r="E6" s="16" t="s">
        <v>78</v>
      </c>
      <c r="F6" s="16" t="s">
        <v>78</v>
      </c>
      <c r="G6" s="16" t="s">
        <v>78</v>
      </c>
      <c r="H6" s="16" t="s">
        <v>78</v>
      </c>
      <c r="I6" s="16" t="s">
        <v>78</v>
      </c>
      <c r="J6" s="16" t="s">
        <v>78</v>
      </c>
    </row>
    <row r="7" spans="1:10" ht="14.4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7" t="s">
        <v>79</v>
      </c>
      <c r="B8" s="7" t="s">
        <v>80</v>
      </c>
      <c r="C8" s="7" t="s">
        <v>81</v>
      </c>
      <c r="D8" s="7" t="s">
        <v>82</v>
      </c>
      <c r="E8" s="7" t="s">
        <v>83</v>
      </c>
      <c r="F8" s="7" t="s">
        <v>84</v>
      </c>
      <c r="G8" s="7" t="s">
        <v>85</v>
      </c>
      <c r="H8" s="7" t="s">
        <v>11</v>
      </c>
      <c r="I8" s="7" t="s">
        <v>86</v>
      </c>
      <c r="J8" s="7" t="s">
        <v>87</v>
      </c>
    </row>
    <row r="9" spans="1:10" ht="60" customHeight="1">
      <c r="A9" s="8" t="s">
        <v>88</v>
      </c>
      <c r="B9" s="6" t="s">
        <v>89</v>
      </c>
      <c r="C9" s="6" t="s">
        <v>90</v>
      </c>
      <c r="D9" s="6" t="s">
        <v>91</v>
      </c>
      <c r="E9" s="6" t="s">
        <v>92</v>
      </c>
      <c r="F9" s="6" t="s">
        <v>93</v>
      </c>
      <c r="G9" s="6" t="s">
        <v>94</v>
      </c>
      <c r="H9" s="9"/>
      <c r="I9" s="8" t="str">
        <f>IF(H9="","",VLOOKUP(H9,Escalas!$A$7:$C$11,2,FALSE))</f>
        <v/>
      </c>
      <c r="J9" s="6" t="str">
        <f>IF(H9="","",VLOOKUP(H9,Escalas!$A$7:$C$11,3,FALSE))</f>
        <v/>
      </c>
    </row>
    <row r="10" spans="1:10" ht="60" customHeight="1">
      <c r="A10" s="8" t="s">
        <v>95</v>
      </c>
      <c r="B10" s="6" t="s">
        <v>89</v>
      </c>
      <c r="C10" s="6" t="s">
        <v>90</v>
      </c>
      <c r="D10" s="6" t="s">
        <v>96</v>
      </c>
      <c r="E10" s="6" t="s">
        <v>97</v>
      </c>
      <c r="F10" s="6" t="s">
        <v>98</v>
      </c>
      <c r="G10" s="6" t="s">
        <v>99</v>
      </c>
      <c r="H10" s="9"/>
      <c r="I10" s="8" t="str">
        <f>IF(H10="","",VLOOKUP(H10,Escalas!$A$7:$C$11,2,FALSE))</f>
        <v/>
      </c>
      <c r="J10" s="6" t="str">
        <f>IF(H10="","",VLOOKUP(H10,Escalas!$A$7:$C$11,3,FALSE))</f>
        <v/>
      </c>
    </row>
    <row r="11" spans="1:10" ht="60" customHeight="1">
      <c r="A11" s="8" t="s">
        <v>100</v>
      </c>
      <c r="B11" s="6" t="s">
        <v>89</v>
      </c>
      <c r="C11" s="6" t="s">
        <v>101</v>
      </c>
      <c r="D11" s="6" t="s">
        <v>102</v>
      </c>
      <c r="E11" s="6" t="s">
        <v>103</v>
      </c>
      <c r="F11" s="6" t="s">
        <v>104</v>
      </c>
      <c r="G11" s="6" t="s">
        <v>105</v>
      </c>
      <c r="H11" s="9"/>
      <c r="I11" s="8" t="str">
        <f>IF(H11="","",VLOOKUP(H11,Escalas!$A$7:$C$11,2,FALSE))</f>
        <v/>
      </c>
      <c r="J11" s="6" t="str">
        <f>IF(H11="","",VLOOKUP(H11,Escalas!$A$7:$C$11,3,FALSE))</f>
        <v/>
      </c>
    </row>
    <row r="12" spans="1:10" ht="60" customHeight="1">
      <c r="A12" s="8" t="s">
        <v>106</v>
      </c>
      <c r="B12" s="6" t="s">
        <v>89</v>
      </c>
      <c r="C12" s="6" t="s">
        <v>101</v>
      </c>
      <c r="D12" s="6" t="s">
        <v>107</v>
      </c>
      <c r="E12" s="6" t="s">
        <v>108</v>
      </c>
      <c r="F12" s="6" t="s">
        <v>109</v>
      </c>
      <c r="G12" s="6" t="s">
        <v>110</v>
      </c>
      <c r="H12" s="9"/>
      <c r="I12" s="8" t="str">
        <f>IF(H12="","",VLOOKUP(H12,Escalas!$A$7:$C$11,2,FALSE))</f>
        <v/>
      </c>
      <c r="J12" s="6" t="str">
        <f>IF(H12="","",VLOOKUP(H12,Escalas!$A$7:$C$11,3,FALSE))</f>
        <v/>
      </c>
    </row>
    <row r="13" spans="1:10" ht="60" customHeight="1">
      <c r="A13" s="8" t="s">
        <v>111</v>
      </c>
      <c r="B13" s="6" t="s">
        <v>89</v>
      </c>
      <c r="C13" s="6" t="s">
        <v>112</v>
      </c>
      <c r="D13" s="6" t="s">
        <v>113</v>
      </c>
      <c r="E13" s="6" t="s">
        <v>114</v>
      </c>
      <c r="F13" s="6" t="s">
        <v>115</v>
      </c>
      <c r="G13" s="6" t="s">
        <v>116</v>
      </c>
      <c r="H13" s="9"/>
      <c r="I13" s="8" t="str">
        <f>IF(H13="","",VLOOKUP(H13,Escalas!$A$7:$C$11,2,FALSE))</f>
        <v/>
      </c>
      <c r="J13" s="6" t="str">
        <f>IF(H13="","",VLOOKUP(H13,Escalas!$A$7:$C$11,3,FALSE))</f>
        <v/>
      </c>
    </row>
    <row r="14" spans="1:10" ht="60" customHeight="1">
      <c r="A14" s="8" t="s">
        <v>117</v>
      </c>
      <c r="B14" s="6" t="s">
        <v>89</v>
      </c>
      <c r="C14" s="6" t="s">
        <v>118</v>
      </c>
      <c r="D14" s="6" t="s">
        <v>118</v>
      </c>
      <c r="E14" s="6" t="s">
        <v>119</v>
      </c>
      <c r="F14" s="6" t="s">
        <v>120</v>
      </c>
      <c r="G14" s="6" t="s">
        <v>121</v>
      </c>
      <c r="H14" s="9"/>
      <c r="I14" s="8" t="str">
        <f>IF(H14="","",VLOOKUP(H14,Escalas!$A$7:$C$11,2,FALSE))</f>
        <v/>
      </c>
      <c r="J14" s="6" t="str">
        <f>IF(H14="","",VLOOKUP(H14,Escalas!$A$7:$C$11,3,FALSE))</f>
        <v/>
      </c>
    </row>
    <row r="15" spans="1:10" ht="60" customHeight="1">
      <c r="A15" s="8" t="s">
        <v>122</v>
      </c>
      <c r="B15" s="6" t="s">
        <v>123</v>
      </c>
      <c r="C15" s="6" t="s">
        <v>124</v>
      </c>
      <c r="D15" s="6" t="s">
        <v>125</v>
      </c>
      <c r="E15" s="6" t="s">
        <v>126</v>
      </c>
      <c r="F15" s="6" t="s">
        <v>127</v>
      </c>
      <c r="G15" s="6" t="s">
        <v>128</v>
      </c>
      <c r="H15" s="9"/>
      <c r="I15" s="8" t="str">
        <f>IF(H15="","",VLOOKUP(H15,Escalas!$A$7:$C$11,2,FALSE))</f>
        <v/>
      </c>
      <c r="J15" s="6" t="str">
        <f>IF(H15="","",VLOOKUP(H15,Escalas!$A$7:$C$11,3,FALSE))</f>
        <v/>
      </c>
    </row>
    <row r="16" spans="1:10" ht="60" customHeight="1">
      <c r="A16" s="8" t="s">
        <v>129</v>
      </c>
      <c r="B16" s="6" t="s">
        <v>123</v>
      </c>
      <c r="C16" s="6" t="s">
        <v>130</v>
      </c>
      <c r="D16" s="6" t="s">
        <v>131</v>
      </c>
      <c r="E16" s="6" t="s">
        <v>132</v>
      </c>
      <c r="F16" s="6" t="s">
        <v>133</v>
      </c>
      <c r="G16" s="6" t="s">
        <v>134</v>
      </c>
      <c r="H16" s="9"/>
      <c r="I16" s="8" t="str">
        <f>IF(H16="","",VLOOKUP(H16,Escalas!$A$7:$C$11,2,FALSE))</f>
        <v/>
      </c>
      <c r="J16" s="6" t="str">
        <f>IF(H16="","",VLOOKUP(H16,Escalas!$A$7:$C$11,3,FALSE))</f>
        <v/>
      </c>
    </row>
    <row r="17" spans="1:10" ht="60" customHeight="1">
      <c r="A17" s="8" t="s">
        <v>135</v>
      </c>
      <c r="B17" s="6" t="s">
        <v>123</v>
      </c>
      <c r="C17" s="6" t="s">
        <v>136</v>
      </c>
      <c r="D17" s="6" t="s">
        <v>137</v>
      </c>
      <c r="E17" s="6" t="s">
        <v>138</v>
      </c>
      <c r="F17" s="6" t="s">
        <v>139</v>
      </c>
      <c r="G17" s="6" t="s">
        <v>140</v>
      </c>
      <c r="H17" s="9"/>
      <c r="I17" s="8" t="str">
        <f>IF(H17="","",VLOOKUP(H17,Escalas!$A$7:$C$11,2,FALSE))</f>
        <v/>
      </c>
      <c r="J17" s="6" t="str">
        <f>IF(H17="","",VLOOKUP(H17,Escalas!$A$7:$C$11,3,FALSE))</f>
        <v/>
      </c>
    </row>
    <row r="18" spans="1:10" ht="60" customHeight="1">
      <c r="A18" s="8" t="s">
        <v>141</v>
      </c>
      <c r="B18" s="6" t="s">
        <v>123</v>
      </c>
      <c r="C18" s="6" t="s">
        <v>142</v>
      </c>
      <c r="D18" s="6" t="s">
        <v>143</v>
      </c>
      <c r="E18" s="6" t="s">
        <v>144</v>
      </c>
      <c r="F18" s="6" t="s">
        <v>145</v>
      </c>
      <c r="G18" s="6" t="s">
        <v>146</v>
      </c>
      <c r="H18" s="9"/>
      <c r="I18" s="8" t="str">
        <f>IF(H18="","",VLOOKUP(H18,Escalas!$A$7:$C$11,2,FALSE))</f>
        <v/>
      </c>
      <c r="J18" s="6" t="str">
        <f>IF(H18="","",VLOOKUP(H18,Escalas!$A$7:$C$11,3,FALSE))</f>
        <v/>
      </c>
    </row>
    <row r="19" spans="1:10" ht="60" customHeight="1">
      <c r="A19" s="8" t="s">
        <v>147</v>
      </c>
      <c r="B19" s="6" t="s">
        <v>148</v>
      </c>
      <c r="C19" s="6" t="s">
        <v>149</v>
      </c>
      <c r="D19" s="6" t="s">
        <v>150</v>
      </c>
      <c r="E19" s="6" t="s">
        <v>151</v>
      </c>
      <c r="F19" s="6" t="s">
        <v>152</v>
      </c>
      <c r="G19" s="6" t="s">
        <v>153</v>
      </c>
      <c r="H19" s="9"/>
      <c r="I19" s="8" t="str">
        <f>IF(H19="","",VLOOKUP(H19,Escalas!$A$7:$C$11,2,FALSE))</f>
        <v/>
      </c>
      <c r="J19" s="6" t="str">
        <f>IF(H19="","",VLOOKUP(H19,Escalas!$A$7:$C$11,3,FALSE))</f>
        <v/>
      </c>
    </row>
    <row r="20" spans="1:10" ht="60" customHeight="1">
      <c r="A20" s="8" t="s">
        <v>154</v>
      </c>
      <c r="B20" s="6" t="s">
        <v>148</v>
      </c>
      <c r="C20" s="6" t="s">
        <v>155</v>
      </c>
      <c r="D20" s="6" t="s">
        <v>156</v>
      </c>
      <c r="E20" s="6" t="s">
        <v>157</v>
      </c>
      <c r="F20" s="6" t="s">
        <v>158</v>
      </c>
      <c r="G20" s="6" t="s">
        <v>159</v>
      </c>
      <c r="H20" s="9"/>
      <c r="I20" s="8" t="str">
        <f>IF(H20="","",VLOOKUP(H20,Escalas!$A$7:$C$11,2,FALSE))</f>
        <v/>
      </c>
      <c r="J20" s="6" t="str">
        <f>IF(H20="","",VLOOKUP(H20,Escalas!$A$7:$C$11,3,FALSE))</f>
        <v/>
      </c>
    </row>
    <row r="21" spans="1:10" ht="60" customHeight="1">
      <c r="A21" s="8" t="s">
        <v>160</v>
      </c>
      <c r="B21" s="6" t="s">
        <v>148</v>
      </c>
      <c r="C21" s="6" t="s">
        <v>155</v>
      </c>
      <c r="D21" s="6" t="s">
        <v>161</v>
      </c>
      <c r="E21" s="6" t="s">
        <v>162</v>
      </c>
      <c r="F21" s="6" t="s">
        <v>163</v>
      </c>
      <c r="G21" s="6" t="s">
        <v>164</v>
      </c>
      <c r="H21" s="9"/>
      <c r="I21" s="8" t="str">
        <f>IF(H21="","",VLOOKUP(H21,Escalas!$A$7:$C$11,2,FALSE))</f>
        <v/>
      </c>
      <c r="J21" s="6" t="str">
        <f>IF(H21="","",VLOOKUP(H21,Escalas!$A$7:$C$11,3,FALSE))</f>
        <v/>
      </c>
    </row>
    <row r="22" spans="1:10" ht="60" customHeight="1">
      <c r="A22" s="8" t="s">
        <v>165</v>
      </c>
      <c r="B22" s="6" t="s">
        <v>148</v>
      </c>
      <c r="C22" s="6" t="s">
        <v>155</v>
      </c>
      <c r="D22" s="6" t="s">
        <v>166</v>
      </c>
      <c r="E22" s="6" t="s">
        <v>167</v>
      </c>
      <c r="F22" s="6" t="s">
        <v>168</v>
      </c>
      <c r="G22" s="6" t="s">
        <v>169</v>
      </c>
      <c r="H22" s="9"/>
      <c r="I22" s="8" t="str">
        <f>IF(H22="","",VLOOKUP(H22,Escalas!$A$7:$C$11,2,FALSE))</f>
        <v/>
      </c>
      <c r="J22" s="6" t="str">
        <f>IF(H22="","",VLOOKUP(H22,Escalas!$A$7:$C$11,3,FALSE))</f>
        <v/>
      </c>
    </row>
    <row r="23" spans="1:10" ht="60" customHeight="1">
      <c r="A23" s="8" t="s">
        <v>170</v>
      </c>
      <c r="B23" s="6" t="s">
        <v>148</v>
      </c>
      <c r="C23" s="6" t="s">
        <v>155</v>
      </c>
      <c r="D23" s="6" t="s">
        <v>171</v>
      </c>
      <c r="E23" s="6" t="s">
        <v>172</v>
      </c>
      <c r="F23" s="6" t="s">
        <v>173</v>
      </c>
      <c r="G23" s="6" t="s">
        <v>174</v>
      </c>
      <c r="H23" s="9"/>
      <c r="I23" s="8" t="str">
        <f>IF(H23="","",VLOOKUP(H23,Escalas!$A$7:$C$11,2,FALSE))</f>
        <v/>
      </c>
      <c r="J23" s="6" t="str">
        <f>IF(H23="","",VLOOKUP(H23,Escalas!$A$7:$C$11,3,FALSE))</f>
        <v/>
      </c>
    </row>
    <row r="24" spans="1:10" ht="60" customHeight="1">
      <c r="A24" s="8" t="s">
        <v>175</v>
      </c>
      <c r="B24" s="6" t="s">
        <v>148</v>
      </c>
      <c r="C24" s="6" t="s">
        <v>155</v>
      </c>
      <c r="D24" s="6" t="s">
        <v>176</v>
      </c>
      <c r="E24" s="6" t="s">
        <v>177</v>
      </c>
      <c r="F24" s="6" t="s">
        <v>178</v>
      </c>
      <c r="G24" s="6" t="s">
        <v>179</v>
      </c>
      <c r="H24" s="9"/>
      <c r="I24" s="8" t="str">
        <f>IF(H24="","",VLOOKUP(H24,Escalas!$A$7:$C$11,2,FALSE))</f>
        <v/>
      </c>
      <c r="J24" s="6" t="str">
        <f>IF(H24="","",VLOOKUP(H24,Escalas!$A$7:$C$11,3,FALSE))</f>
        <v/>
      </c>
    </row>
    <row r="25" spans="1:10" ht="60" customHeight="1">
      <c r="A25" s="8" t="s">
        <v>180</v>
      </c>
      <c r="B25" s="6" t="s">
        <v>148</v>
      </c>
      <c r="C25" s="6" t="s">
        <v>155</v>
      </c>
      <c r="D25" s="6" t="s">
        <v>181</v>
      </c>
      <c r="E25" s="6" t="s">
        <v>182</v>
      </c>
      <c r="F25" s="6" t="s">
        <v>183</v>
      </c>
      <c r="G25" s="6" t="s">
        <v>184</v>
      </c>
      <c r="H25" s="9"/>
      <c r="I25" s="8" t="str">
        <f>IF(H25="","",VLOOKUP(H25,Escalas!$A$7:$C$11,2,FALSE))</f>
        <v/>
      </c>
      <c r="J25" s="6" t="str">
        <f>IF(H25="","",VLOOKUP(H25,Escalas!$A$7:$C$11,3,FALSE))</f>
        <v/>
      </c>
    </row>
    <row r="26" spans="1:10" ht="60" customHeight="1">
      <c r="A26" s="8" t="s">
        <v>185</v>
      </c>
      <c r="B26" s="6" t="s">
        <v>148</v>
      </c>
      <c r="C26" s="6" t="s">
        <v>186</v>
      </c>
      <c r="D26" s="6" t="s">
        <v>187</v>
      </c>
      <c r="E26" s="6" t="s">
        <v>188</v>
      </c>
      <c r="F26" s="6" t="s">
        <v>189</v>
      </c>
      <c r="G26" s="6" t="s">
        <v>190</v>
      </c>
      <c r="H26" s="9"/>
      <c r="I26" s="8" t="str">
        <f>IF(H26="","",VLOOKUP(H26,Escalas!$A$7:$C$11,2,FALSE))</f>
        <v/>
      </c>
      <c r="J26" s="6" t="str">
        <f>IF(H26="","",VLOOKUP(H26,Escalas!$A$7:$C$11,3,FALSE))</f>
        <v/>
      </c>
    </row>
    <row r="27" spans="1:10" ht="60" customHeight="1">
      <c r="A27" s="8" t="s">
        <v>191</v>
      </c>
      <c r="B27" s="6" t="s">
        <v>148</v>
      </c>
      <c r="C27" s="6" t="s">
        <v>192</v>
      </c>
      <c r="D27" s="6" t="s">
        <v>193</v>
      </c>
      <c r="E27" s="6" t="s">
        <v>194</v>
      </c>
      <c r="F27" s="6" t="s">
        <v>195</v>
      </c>
      <c r="G27" s="6" t="s">
        <v>196</v>
      </c>
      <c r="H27" s="9"/>
      <c r="I27" s="8" t="str">
        <f>IF(H27="","",VLOOKUP(H27,Escalas!$A$7:$C$11,2,FALSE))</f>
        <v/>
      </c>
      <c r="J27" s="6" t="str">
        <f>IF(H27="","",VLOOKUP(H27,Escalas!$A$7:$C$11,3,FALSE))</f>
        <v/>
      </c>
    </row>
    <row r="28" spans="1:10" ht="60" customHeight="1">
      <c r="A28" s="8" t="s">
        <v>197</v>
      </c>
      <c r="B28" s="6" t="s">
        <v>148</v>
      </c>
      <c r="C28" s="6" t="s">
        <v>192</v>
      </c>
      <c r="D28" s="6" t="s">
        <v>198</v>
      </c>
      <c r="E28" s="6" t="s">
        <v>199</v>
      </c>
      <c r="F28" s="6" t="s">
        <v>200</v>
      </c>
      <c r="G28" s="6" t="s">
        <v>201</v>
      </c>
      <c r="H28" s="9"/>
      <c r="I28" s="8" t="str">
        <f>IF(H28="","",VLOOKUP(H28,Escalas!$A$7:$C$11,2,FALSE))</f>
        <v/>
      </c>
      <c r="J28" s="6" t="str">
        <f>IF(H28="","",VLOOKUP(H28,Escalas!$A$7:$C$11,3,FALSE))</f>
        <v/>
      </c>
    </row>
    <row r="29" spans="1:10" ht="60" customHeight="1">
      <c r="A29" s="8" t="s">
        <v>202</v>
      </c>
      <c r="B29" s="6" t="s">
        <v>148</v>
      </c>
      <c r="C29" s="6" t="s">
        <v>192</v>
      </c>
      <c r="D29" s="6" t="s">
        <v>203</v>
      </c>
      <c r="E29" s="6" t="s">
        <v>204</v>
      </c>
      <c r="F29" s="6" t="s">
        <v>205</v>
      </c>
      <c r="G29" s="6" t="s">
        <v>206</v>
      </c>
      <c r="H29" s="9"/>
      <c r="I29" s="8" t="str">
        <f>IF(H29="","",VLOOKUP(H29,Escalas!$A$7:$C$11,2,FALSE))</f>
        <v/>
      </c>
      <c r="J29" s="6" t="str">
        <f>IF(H29="","",VLOOKUP(H29,Escalas!$A$7:$C$11,3,FALSE))</f>
        <v/>
      </c>
    </row>
    <row r="30" spans="1:10" ht="60" customHeight="1">
      <c r="A30" s="8" t="s">
        <v>207</v>
      </c>
      <c r="B30" s="6" t="s">
        <v>148</v>
      </c>
      <c r="C30" s="6" t="s">
        <v>192</v>
      </c>
      <c r="D30" s="6" t="s">
        <v>208</v>
      </c>
      <c r="E30" s="6" t="s">
        <v>209</v>
      </c>
      <c r="F30" s="6" t="s">
        <v>210</v>
      </c>
      <c r="G30" s="6" t="s">
        <v>211</v>
      </c>
      <c r="H30" s="9"/>
      <c r="I30" s="8" t="str">
        <f>IF(H30="","",VLOOKUP(H30,Escalas!$A$7:$C$11,2,FALSE))</f>
        <v/>
      </c>
      <c r="J30" s="6" t="str">
        <f>IF(H30="","",VLOOKUP(H30,Escalas!$A$7:$C$11,3,FALSE))</f>
        <v/>
      </c>
    </row>
    <row r="31" spans="1:10" ht="60" customHeight="1">
      <c r="A31" s="8" t="s">
        <v>212</v>
      </c>
      <c r="B31" s="6" t="s">
        <v>148</v>
      </c>
      <c r="C31" s="6" t="s">
        <v>192</v>
      </c>
      <c r="D31" s="6" t="s">
        <v>213</v>
      </c>
      <c r="E31" s="6" t="s">
        <v>214</v>
      </c>
      <c r="F31" s="6" t="s">
        <v>215</v>
      </c>
      <c r="G31" s="6" t="s">
        <v>216</v>
      </c>
      <c r="H31" s="9"/>
      <c r="I31" s="8" t="str">
        <f>IF(H31="","",VLOOKUP(H31,Escalas!$A$7:$C$11,2,FALSE))</f>
        <v/>
      </c>
      <c r="J31" s="6" t="str">
        <f>IF(H31="","",VLOOKUP(H31,Escalas!$A$7:$C$11,3,FALSE))</f>
        <v/>
      </c>
    </row>
    <row r="32" spans="1:10" ht="60" customHeight="1">
      <c r="A32" s="8" t="s">
        <v>217</v>
      </c>
      <c r="B32" s="6" t="s">
        <v>148</v>
      </c>
      <c r="C32" s="6" t="s">
        <v>192</v>
      </c>
      <c r="D32" s="6" t="s">
        <v>218</v>
      </c>
      <c r="E32" s="6" t="s">
        <v>219</v>
      </c>
      <c r="F32" s="6" t="s">
        <v>220</v>
      </c>
      <c r="G32" s="6" t="s">
        <v>221</v>
      </c>
      <c r="H32" s="9"/>
      <c r="I32" s="8" t="str">
        <f>IF(H32="","",VLOOKUP(H32,Escalas!$A$7:$C$11,2,FALSE))</f>
        <v/>
      </c>
      <c r="J32" s="6" t="str">
        <f>IF(H32="","",VLOOKUP(H32,Escalas!$A$7:$C$11,3,FALSE))</f>
        <v/>
      </c>
    </row>
    <row r="33" spans="1:10" ht="60" customHeight="1">
      <c r="A33" s="8" t="s">
        <v>222</v>
      </c>
      <c r="B33" s="6" t="s">
        <v>148</v>
      </c>
      <c r="C33" s="6" t="s">
        <v>192</v>
      </c>
      <c r="D33" s="6" t="s">
        <v>223</v>
      </c>
      <c r="E33" s="6" t="s">
        <v>224</v>
      </c>
      <c r="F33" s="6" t="s">
        <v>225</v>
      </c>
      <c r="G33" s="6" t="s">
        <v>226</v>
      </c>
      <c r="H33" s="9"/>
      <c r="I33" s="8" t="str">
        <f>IF(H33="","",VLOOKUP(H33,Escalas!$A$7:$C$11,2,FALSE))</f>
        <v/>
      </c>
      <c r="J33" s="6" t="str">
        <f>IF(H33="","",VLOOKUP(H33,Escalas!$A$7:$C$11,3,FALSE))</f>
        <v/>
      </c>
    </row>
    <row r="34" spans="1:10" ht="60" customHeight="1">
      <c r="A34" s="8" t="s">
        <v>227</v>
      </c>
      <c r="B34" s="6" t="s">
        <v>228</v>
      </c>
      <c r="C34" s="6" t="s">
        <v>229</v>
      </c>
      <c r="D34" s="6" t="s">
        <v>229</v>
      </c>
      <c r="E34" s="6" t="s">
        <v>230</v>
      </c>
      <c r="F34" s="6" t="s">
        <v>231</v>
      </c>
      <c r="G34" s="6" t="s">
        <v>232</v>
      </c>
      <c r="H34" s="9"/>
      <c r="I34" s="8" t="str">
        <f>IF(H34="","",VLOOKUP(H34,Escalas!$A$7:$C$11,2,FALSE))</f>
        <v/>
      </c>
      <c r="J34" s="6" t="str">
        <f>IF(H34="","",VLOOKUP(H34,Escalas!$A$7:$C$11,3,FALSE))</f>
        <v/>
      </c>
    </row>
    <row r="35" spans="1:10" ht="60" customHeight="1">
      <c r="A35" s="8" t="s">
        <v>233</v>
      </c>
      <c r="B35" s="6" t="s">
        <v>228</v>
      </c>
      <c r="C35" s="6" t="s">
        <v>234</v>
      </c>
      <c r="D35" s="6" t="s">
        <v>235</v>
      </c>
      <c r="E35" s="6" t="s">
        <v>236</v>
      </c>
      <c r="F35" s="6" t="s">
        <v>237</v>
      </c>
      <c r="G35" s="6" t="s">
        <v>238</v>
      </c>
      <c r="H35" s="9"/>
      <c r="I35" s="8" t="str">
        <f>IF(H35="","",VLOOKUP(H35,Escalas!$A$7:$C$11,2,FALSE))</f>
        <v/>
      </c>
      <c r="J35" s="6" t="str">
        <f>IF(H35="","",VLOOKUP(H35,Escalas!$A$7:$C$11,3,FALSE))</f>
        <v/>
      </c>
    </row>
    <row r="36" spans="1:10" ht="60" customHeight="1">
      <c r="A36" s="8" t="s">
        <v>239</v>
      </c>
      <c r="B36" s="6" t="s">
        <v>228</v>
      </c>
      <c r="C36" s="6" t="s">
        <v>240</v>
      </c>
      <c r="D36" s="6" t="s">
        <v>241</v>
      </c>
      <c r="E36" s="6" t="s">
        <v>242</v>
      </c>
      <c r="F36" s="6" t="s">
        <v>243</v>
      </c>
      <c r="G36" s="6" t="s">
        <v>244</v>
      </c>
      <c r="H36" s="9"/>
      <c r="I36" s="8" t="str">
        <f>IF(H36="","",VLOOKUP(H36,Escalas!$A$7:$C$11,2,FALSE))</f>
        <v/>
      </c>
      <c r="J36" s="6" t="str">
        <f>IF(H36="","",VLOOKUP(H36,Escalas!$A$7:$C$11,3,FALSE))</f>
        <v/>
      </c>
    </row>
    <row r="37" spans="1:10" ht="60" customHeight="1">
      <c r="A37" s="8" t="s">
        <v>245</v>
      </c>
      <c r="B37" s="6" t="s">
        <v>246</v>
      </c>
      <c r="C37" s="6" t="s">
        <v>247</v>
      </c>
      <c r="D37" s="6" t="s">
        <v>248</v>
      </c>
      <c r="E37" s="6" t="s">
        <v>249</v>
      </c>
      <c r="F37" s="6" t="s">
        <v>250</v>
      </c>
      <c r="G37" s="6" t="s">
        <v>251</v>
      </c>
      <c r="H37" s="9"/>
      <c r="I37" s="8" t="str">
        <f>IF(H37="","",VLOOKUP(H37,Escalas!$A$7:$C$11,2,FALSE))</f>
        <v/>
      </c>
      <c r="J37" s="6" t="str">
        <f>IF(H37="","",VLOOKUP(H37,Escalas!$A$7:$C$11,3,FALSE))</f>
        <v/>
      </c>
    </row>
    <row r="38" spans="1:10" ht="60" customHeight="1">
      <c r="A38" s="8" t="s">
        <v>252</v>
      </c>
      <c r="B38" s="6" t="s">
        <v>246</v>
      </c>
      <c r="C38" s="6" t="s">
        <v>247</v>
      </c>
      <c r="D38" s="6" t="s">
        <v>253</v>
      </c>
      <c r="E38" s="6" t="s">
        <v>254</v>
      </c>
      <c r="F38" s="6" t="s">
        <v>255</v>
      </c>
      <c r="G38" s="6" t="s">
        <v>256</v>
      </c>
      <c r="H38" s="9"/>
      <c r="I38" s="8" t="str">
        <f>IF(H38="","",VLOOKUP(H38,Escalas!$A$7:$C$11,2,FALSE))</f>
        <v/>
      </c>
      <c r="J38" s="6" t="str">
        <f>IF(H38="","",VLOOKUP(H38,Escalas!$A$7:$C$11,3,FALSE))</f>
        <v/>
      </c>
    </row>
    <row r="39" spans="1:10" ht="60" customHeight="1">
      <c r="A39" s="8" t="s">
        <v>257</v>
      </c>
      <c r="B39" s="6" t="s">
        <v>246</v>
      </c>
      <c r="C39" s="6" t="s">
        <v>258</v>
      </c>
      <c r="D39" s="6" t="s">
        <v>259</v>
      </c>
      <c r="E39" s="6" t="s">
        <v>260</v>
      </c>
      <c r="F39" s="6" t="s">
        <v>261</v>
      </c>
      <c r="G39" s="6" t="s">
        <v>262</v>
      </c>
      <c r="H39" s="9"/>
      <c r="I39" s="8" t="str">
        <f>IF(H39="","",VLOOKUP(H39,Escalas!$A$7:$C$11,2,FALSE))</f>
        <v/>
      </c>
      <c r="J39" s="6" t="str">
        <f>IF(H39="","",VLOOKUP(H39,Escalas!$A$7:$C$11,3,FALSE))</f>
        <v/>
      </c>
    </row>
    <row r="40" spans="1:10" ht="60" customHeight="1">
      <c r="A40" s="8" t="s">
        <v>263</v>
      </c>
      <c r="B40" s="6" t="s">
        <v>246</v>
      </c>
      <c r="C40" s="6" t="s">
        <v>258</v>
      </c>
      <c r="D40" s="6" t="s">
        <v>264</v>
      </c>
      <c r="E40" s="6" t="s">
        <v>265</v>
      </c>
      <c r="F40" s="6" t="s">
        <v>266</v>
      </c>
      <c r="G40" s="6" t="s">
        <v>267</v>
      </c>
      <c r="H40" s="9"/>
      <c r="I40" s="8" t="str">
        <f>IF(H40="","",VLOOKUP(H40,Escalas!$A$7:$C$11,2,FALSE))</f>
        <v/>
      </c>
      <c r="J40" s="6" t="str">
        <f>IF(H40="","",VLOOKUP(H40,Escalas!$A$7:$C$11,3,FALSE))</f>
        <v/>
      </c>
    </row>
    <row r="41" spans="1:10" ht="60" customHeight="1">
      <c r="A41" s="8" t="s">
        <v>268</v>
      </c>
      <c r="B41" s="6" t="s">
        <v>246</v>
      </c>
      <c r="C41" s="6" t="s">
        <v>258</v>
      </c>
      <c r="D41" s="6" t="s">
        <v>269</v>
      </c>
      <c r="E41" s="6" t="s">
        <v>270</v>
      </c>
      <c r="F41" s="6" t="s">
        <v>271</v>
      </c>
      <c r="G41" s="6" t="s">
        <v>272</v>
      </c>
      <c r="H41" s="9"/>
      <c r="I41" s="8" t="str">
        <f>IF(H41="","",VLOOKUP(H41,Escalas!$A$7:$C$11,2,FALSE))</f>
        <v/>
      </c>
      <c r="J41" s="6" t="str">
        <f>IF(H41="","",VLOOKUP(H41,Escalas!$A$7:$C$11,3,FALSE))</f>
        <v/>
      </c>
    </row>
    <row r="42" spans="1:10" ht="60" customHeight="1">
      <c r="A42" s="8" t="s">
        <v>273</v>
      </c>
      <c r="B42" s="6" t="s">
        <v>246</v>
      </c>
      <c r="C42" s="6" t="s">
        <v>274</v>
      </c>
      <c r="D42" s="6" t="s">
        <v>275</v>
      </c>
      <c r="E42" s="6" t="s">
        <v>276</v>
      </c>
      <c r="F42" s="6" t="s">
        <v>277</v>
      </c>
      <c r="G42" s="6" t="s">
        <v>278</v>
      </c>
      <c r="H42" s="9"/>
      <c r="I42" s="8" t="str">
        <f>IF(H42="","",VLOOKUP(H42,Escalas!$A$7:$C$11,2,FALSE))</f>
        <v/>
      </c>
      <c r="J42" s="6" t="str">
        <f>IF(H42="","",VLOOKUP(H42,Escalas!$A$7:$C$11,3,FALSE))</f>
        <v/>
      </c>
    </row>
    <row r="43" spans="1:10" ht="60" customHeight="1">
      <c r="A43" s="8" t="s">
        <v>279</v>
      </c>
      <c r="B43" s="6" t="s">
        <v>246</v>
      </c>
      <c r="C43" s="6" t="s">
        <v>280</v>
      </c>
      <c r="D43" s="6" t="s">
        <v>281</v>
      </c>
      <c r="E43" s="6" t="s">
        <v>282</v>
      </c>
      <c r="F43" s="6" t="s">
        <v>283</v>
      </c>
      <c r="G43" s="6" t="s">
        <v>284</v>
      </c>
      <c r="H43" s="9"/>
      <c r="I43" s="8" t="str">
        <f>IF(H43="","",VLOOKUP(H43,Escalas!$A$7:$C$11,2,FALSE))</f>
        <v/>
      </c>
      <c r="J43" s="6" t="str">
        <f>IF(H43="","",VLOOKUP(H43,Escalas!$A$7:$C$11,3,FALSE))</f>
        <v/>
      </c>
    </row>
    <row r="44" spans="1:10" ht="60" customHeight="1">
      <c r="A44" s="8" t="s">
        <v>285</v>
      </c>
      <c r="B44" s="6" t="s">
        <v>246</v>
      </c>
      <c r="C44" s="6" t="s">
        <v>280</v>
      </c>
      <c r="D44" s="6" t="s">
        <v>286</v>
      </c>
      <c r="E44" s="6" t="s">
        <v>287</v>
      </c>
      <c r="F44" s="6" t="s">
        <v>288</v>
      </c>
      <c r="G44" s="6" t="s">
        <v>289</v>
      </c>
      <c r="H44" s="9"/>
      <c r="I44" s="8" t="str">
        <f>IF(H44="","",VLOOKUP(H44,Escalas!$A$7:$C$11,2,FALSE))</f>
        <v/>
      </c>
      <c r="J44" s="6" t="str">
        <f>IF(H44="","",VLOOKUP(H44,Escalas!$A$7:$C$11,3,FALSE))</f>
        <v/>
      </c>
    </row>
    <row r="45" spans="1:10" ht="60" customHeight="1">
      <c r="A45" s="8" t="s">
        <v>290</v>
      </c>
      <c r="B45" s="6" t="s">
        <v>291</v>
      </c>
      <c r="C45" s="6" t="s">
        <v>292</v>
      </c>
      <c r="D45" s="6" t="s">
        <v>293</v>
      </c>
      <c r="E45" s="6" t="s">
        <v>294</v>
      </c>
      <c r="F45" s="6" t="s">
        <v>295</v>
      </c>
      <c r="G45" s="6" t="s">
        <v>296</v>
      </c>
      <c r="H45" s="9"/>
      <c r="I45" s="8" t="str">
        <f>IF(H45="","",VLOOKUP(H45,Escalas!$A$7:$C$11,2,FALSE))</f>
        <v/>
      </c>
      <c r="J45" s="6" t="str">
        <f>IF(H45="","",VLOOKUP(H45,Escalas!$A$7:$C$11,3,FALSE))</f>
        <v/>
      </c>
    </row>
    <row r="46" spans="1:10" ht="60" customHeight="1">
      <c r="A46" s="8" t="s">
        <v>297</v>
      </c>
      <c r="B46" s="6" t="s">
        <v>291</v>
      </c>
      <c r="C46" s="6" t="s">
        <v>292</v>
      </c>
      <c r="D46" s="6" t="s">
        <v>298</v>
      </c>
      <c r="E46" s="6" t="s">
        <v>299</v>
      </c>
      <c r="F46" s="6" t="s">
        <v>300</v>
      </c>
      <c r="G46" s="6" t="s">
        <v>301</v>
      </c>
      <c r="H46" s="9"/>
      <c r="I46" s="8" t="str">
        <f>IF(H46="","",VLOOKUP(H46,Escalas!$A$7:$C$11,2,FALSE))</f>
        <v/>
      </c>
      <c r="J46" s="6" t="str">
        <f>IF(H46="","",VLOOKUP(H46,Escalas!$A$7:$C$11,3,FALSE))</f>
        <v/>
      </c>
    </row>
    <row r="47" spans="1:10" ht="60" customHeight="1">
      <c r="A47" s="8" t="s">
        <v>302</v>
      </c>
      <c r="B47" s="6" t="s">
        <v>291</v>
      </c>
      <c r="C47" s="6" t="s">
        <v>303</v>
      </c>
      <c r="D47" s="6" t="s">
        <v>304</v>
      </c>
      <c r="E47" s="6" t="s">
        <v>305</v>
      </c>
      <c r="F47" s="6" t="s">
        <v>306</v>
      </c>
      <c r="G47" s="6" t="s">
        <v>307</v>
      </c>
      <c r="H47" s="9"/>
      <c r="I47" s="8" t="str">
        <f>IF(H47="","",VLOOKUP(H47,Escalas!$A$7:$C$11,2,FALSE))</f>
        <v/>
      </c>
      <c r="J47" s="6" t="str">
        <f>IF(H47="","",VLOOKUP(H47,Escalas!$A$7:$C$11,3,FALSE))</f>
        <v/>
      </c>
    </row>
    <row r="48" spans="1:10" ht="60" customHeight="1">
      <c r="A48" s="8" t="s">
        <v>308</v>
      </c>
      <c r="B48" s="6" t="s">
        <v>291</v>
      </c>
      <c r="C48" s="6" t="s">
        <v>309</v>
      </c>
      <c r="D48" s="6" t="s">
        <v>309</v>
      </c>
      <c r="E48" s="6" t="s">
        <v>310</v>
      </c>
      <c r="F48" s="6" t="s">
        <v>311</v>
      </c>
      <c r="G48" s="6" t="s">
        <v>312</v>
      </c>
      <c r="H48" s="9"/>
      <c r="I48" s="8" t="str">
        <f>IF(H48="","",VLOOKUP(H48,Escalas!$A$7:$C$11,2,FALSE))</f>
        <v/>
      </c>
      <c r="J48" s="6" t="str">
        <f>IF(H48="","",VLOOKUP(H48,Escalas!$A$7:$C$11,3,FALSE))</f>
        <v/>
      </c>
    </row>
    <row r="49" spans="1:10" ht="14.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4.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4.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4.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4.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4.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4.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4.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4.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4.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4.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4.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4.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4.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4.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4.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4.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4.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4.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4.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4.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4.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4.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4.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4.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4.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4.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4.4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4.4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4.4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4.4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4.4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4.4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4.4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4.4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4.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4.4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4.4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4.4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4.4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4.4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4.4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4.4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4.4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4.4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4.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4.4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4.4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4.4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4.4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4.4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4.4">
      <c r="A100" s="2"/>
      <c r="B100" s="2"/>
      <c r="C100" s="2"/>
      <c r="D100" s="2"/>
      <c r="E100" s="2"/>
      <c r="F100" s="2"/>
      <c r="G100" s="2"/>
      <c r="H100" s="2"/>
      <c r="I100" s="2"/>
      <c r="J100" s="2"/>
    </row>
  </sheetData>
  <mergeCells count="2">
    <mergeCell ref="A5:J5"/>
    <mergeCell ref="A6:J6"/>
  </mergeCells>
  <dataValidations count="1">
    <dataValidation type="list" sqref="H9:H48" xr:uid="{00000000-0002-0000-0100-000000000000}">
      <formula1>"1,2,3,4,5"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"/>
  <sheetViews>
    <sheetView topLeftCell="D29" workbookViewId="0">
      <selection activeCell="E26" sqref="E26"/>
    </sheetView>
  </sheetViews>
  <sheetFormatPr defaultRowHeight="13.8"/>
  <cols>
    <col min="1" max="1" width="6" customWidth="1"/>
    <col min="2" max="2" width="26" customWidth="1"/>
    <col min="3" max="3" width="38" customWidth="1"/>
    <col min="4" max="4" width="44" customWidth="1"/>
    <col min="5" max="5" width="46" customWidth="1"/>
    <col min="6" max="6" width="40" customWidth="1"/>
    <col min="7" max="7" width="9" customWidth="1"/>
    <col min="8" max="8" width="15" customWidth="1"/>
    <col min="9" max="9" width="60" customWidth="1"/>
  </cols>
  <sheetData>
    <row r="1" spans="1:10" ht="14.4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4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4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1">
      <c r="A5" s="15" t="s">
        <v>313</v>
      </c>
      <c r="B5" s="15"/>
      <c r="C5" s="15"/>
      <c r="D5" s="15"/>
      <c r="E5" s="15"/>
      <c r="F5" s="15"/>
      <c r="G5" s="15"/>
      <c r="H5" s="15"/>
      <c r="I5" s="15"/>
      <c r="J5" s="2"/>
    </row>
    <row r="6" spans="1:10" ht="14.4">
      <c r="A6" s="16" t="s">
        <v>314</v>
      </c>
      <c r="B6" s="16" t="s">
        <v>314</v>
      </c>
      <c r="C6" s="16" t="s">
        <v>314</v>
      </c>
      <c r="D6" s="16" t="s">
        <v>314</v>
      </c>
      <c r="E6" s="16" t="s">
        <v>314</v>
      </c>
      <c r="F6" s="16" t="s">
        <v>314</v>
      </c>
      <c r="G6" s="16" t="s">
        <v>314</v>
      </c>
      <c r="H6" s="16" t="s">
        <v>314</v>
      </c>
      <c r="I6" s="16" t="s">
        <v>314</v>
      </c>
      <c r="J6" s="2"/>
    </row>
    <row r="7" spans="1:10" ht="14.4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4.4">
      <c r="A8" s="7" t="s">
        <v>79</v>
      </c>
      <c r="B8" s="7" t="s">
        <v>315</v>
      </c>
      <c r="C8" s="7" t="s">
        <v>316</v>
      </c>
      <c r="D8" s="7" t="s">
        <v>317</v>
      </c>
      <c r="E8" s="7" t="s">
        <v>318</v>
      </c>
      <c r="F8" s="7" t="s">
        <v>319</v>
      </c>
      <c r="G8" s="7" t="s">
        <v>11</v>
      </c>
      <c r="H8" s="7" t="s">
        <v>86</v>
      </c>
      <c r="I8" s="7" t="s">
        <v>87</v>
      </c>
      <c r="J8" s="2"/>
    </row>
    <row r="9" spans="1:10" ht="60.75" customHeight="1">
      <c r="A9" s="8" t="s">
        <v>88</v>
      </c>
      <c r="B9" s="6" t="s">
        <v>320</v>
      </c>
      <c r="C9" s="6" t="s">
        <v>321</v>
      </c>
      <c r="D9" s="6" t="s">
        <v>322</v>
      </c>
      <c r="E9" s="6" t="s">
        <v>323</v>
      </c>
      <c r="F9" s="6" t="s">
        <v>324</v>
      </c>
      <c r="G9" s="9"/>
      <c r="H9" s="8" t="str">
        <f>IF(G9="","",VLOOKUP(G9,Escalas!$A$15:$C$19,2,FALSE))</f>
        <v/>
      </c>
      <c r="I9" s="6" t="str">
        <f>IF(G9="","",VLOOKUP(G9,Escalas!$A$15:$C$19,3,FALSE))</f>
        <v/>
      </c>
      <c r="J9" s="2"/>
    </row>
    <row r="10" spans="1:10" ht="60.75" customHeight="1">
      <c r="A10" s="8" t="s">
        <v>95</v>
      </c>
      <c r="B10" s="6" t="s">
        <v>320</v>
      </c>
      <c r="C10" s="6" t="s">
        <v>325</v>
      </c>
      <c r="D10" s="6" t="s">
        <v>326</v>
      </c>
      <c r="E10" s="6" t="s">
        <v>327</v>
      </c>
      <c r="F10" s="6" t="s">
        <v>328</v>
      </c>
      <c r="G10" s="9"/>
      <c r="H10" s="8" t="str">
        <f>IF(G10="","",VLOOKUP(G10,Escalas!$A$15:$C$19,2,FALSE))</f>
        <v/>
      </c>
      <c r="I10" s="6" t="str">
        <f>IF(G10="","",VLOOKUP(G10,Escalas!$A$15:$C$19,3,FALSE))</f>
        <v/>
      </c>
      <c r="J10" s="2"/>
    </row>
    <row r="11" spans="1:10" ht="60.75" customHeight="1">
      <c r="A11" s="8" t="s">
        <v>100</v>
      </c>
      <c r="B11" s="6" t="s">
        <v>320</v>
      </c>
      <c r="C11" s="6" t="s">
        <v>329</v>
      </c>
      <c r="D11" s="6" t="s">
        <v>330</v>
      </c>
      <c r="E11" s="6" t="s">
        <v>331</v>
      </c>
      <c r="F11" s="6" t="s">
        <v>332</v>
      </c>
      <c r="G11" s="9"/>
      <c r="H11" s="8" t="str">
        <f>IF(G11="","",VLOOKUP(G11,Escalas!$A$15:$C$19,2,FALSE))</f>
        <v/>
      </c>
      <c r="I11" s="6" t="str">
        <f>IF(G11="","",VLOOKUP(G11,Escalas!$A$15:$C$19,3,FALSE))</f>
        <v/>
      </c>
      <c r="J11" s="2"/>
    </row>
    <row r="12" spans="1:10" ht="60.75" customHeight="1">
      <c r="A12" s="8" t="s">
        <v>106</v>
      </c>
      <c r="B12" s="6" t="s">
        <v>320</v>
      </c>
      <c r="C12" s="6" t="s">
        <v>333</v>
      </c>
      <c r="D12" s="6" t="s">
        <v>334</v>
      </c>
      <c r="E12" s="6" t="s">
        <v>335</v>
      </c>
      <c r="F12" s="6" t="s">
        <v>332</v>
      </c>
      <c r="G12" s="9"/>
      <c r="H12" s="8" t="str">
        <f>IF(G12="","",VLOOKUP(G12,Escalas!$A$15:$C$19,2,FALSE))</f>
        <v/>
      </c>
      <c r="I12" s="6" t="str">
        <f>IF(G12="","",VLOOKUP(G12,Escalas!$A$15:$C$19,3,FALSE))</f>
        <v/>
      </c>
      <c r="J12" s="2"/>
    </row>
    <row r="13" spans="1:10" ht="60.75" customHeight="1">
      <c r="A13" s="8" t="s">
        <v>111</v>
      </c>
      <c r="B13" s="6" t="s">
        <v>320</v>
      </c>
      <c r="C13" s="6" t="s">
        <v>336</v>
      </c>
      <c r="D13" s="6" t="s">
        <v>337</v>
      </c>
      <c r="E13" s="6" t="s">
        <v>338</v>
      </c>
      <c r="F13" s="6" t="s">
        <v>339</v>
      </c>
      <c r="G13" s="9"/>
      <c r="H13" s="8" t="str">
        <f>IF(G13="","",VLOOKUP(G13,Escalas!$A$15:$C$19,2,FALSE))</f>
        <v/>
      </c>
      <c r="I13" s="6" t="str">
        <f>IF(G13="","",VLOOKUP(G13,Escalas!$A$15:$C$19,3,FALSE))</f>
        <v/>
      </c>
      <c r="J13" s="2"/>
    </row>
    <row r="14" spans="1:10" ht="60.75" customHeight="1">
      <c r="A14" s="8" t="s">
        <v>117</v>
      </c>
      <c r="B14" s="6" t="s">
        <v>320</v>
      </c>
      <c r="C14" s="6" t="s">
        <v>340</v>
      </c>
      <c r="D14" s="6" t="s">
        <v>341</v>
      </c>
      <c r="E14" s="6" t="s">
        <v>342</v>
      </c>
      <c r="F14" s="6" t="s">
        <v>343</v>
      </c>
      <c r="G14" s="9"/>
      <c r="H14" s="8" t="str">
        <f>IF(G14="","",VLOOKUP(G14,Escalas!$A$15:$C$19,2,FALSE))</f>
        <v/>
      </c>
      <c r="I14" s="6" t="str">
        <f>IF(G14="","",VLOOKUP(G14,Escalas!$A$15:$C$19,3,FALSE))</f>
        <v/>
      </c>
      <c r="J14" s="2"/>
    </row>
    <row r="15" spans="1:10" ht="60.75" customHeight="1">
      <c r="A15" s="8" t="s">
        <v>122</v>
      </c>
      <c r="B15" s="6" t="s">
        <v>320</v>
      </c>
      <c r="C15" s="6" t="s">
        <v>344</v>
      </c>
      <c r="D15" s="6" t="s">
        <v>345</v>
      </c>
      <c r="E15" s="6" t="s">
        <v>346</v>
      </c>
      <c r="F15" s="6" t="s">
        <v>347</v>
      </c>
      <c r="G15" s="9"/>
      <c r="H15" s="8" t="str">
        <f>IF(G15="","",VLOOKUP(G15,Escalas!$A$15:$C$19,2,FALSE))</f>
        <v/>
      </c>
      <c r="I15" s="6" t="str">
        <f>IF(G15="","",VLOOKUP(G15,Escalas!$A$15:$C$19,3,FALSE))</f>
        <v/>
      </c>
      <c r="J15" s="2"/>
    </row>
    <row r="16" spans="1:10" ht="60.75" customHeight="1">
      <c r="A16" s="8" t="s">
        <v>129</v>
      </c>
      <c r="B16" s="6" t="s">
        <v>155</v>
      </c>
      <c r="C16" s="6" t="s">
        <v>348</v>
      </c>
      <c r="D16" s="6" t="s">
        <v>349</v>
      </c>
      <c r="E16" s="6" t="s">
        <v>350</v>
      </c>
      <c r="F16" s="6" t="s">
        <v>351</v>
      </c>
      <c r="G16" s="9"/>
      <c r="H16" s="8" t="str">
        <f>IF(G16="","",VLOOKUP(G16,Escalas!$A$15:$C$19,2,FALSE))</f>
        <v/>
      </c>
      <c r="I16" s="6" t="str">
        <f>IF(G16="","",VLOOKUP(G16,Escalas!$A$15:$C$19,3,FALSE))</f>
        <v/>
      </c>
      <c r="J16" s="2"/>
    </row>
    <row r="17" spans="1:10" ht="60.75" customHeight="1">
      <c r="A17" s="8" t="s">
        <v>135</v>
      </c>
      <c r="B17" s="6" t="s">
        <v>155</v>
      </c>
      <c r="C17" s="6" t="s">
        <v>352</v>
      </c>
      <c r="D17" s="6" t="s">
        <v>353</v>
      </c>
      <c r="E17" s="6" t="s">
        <v>354</v>
      </c>
      <c r="F17" s="6" t="s">
        <v>355</v>
      </c>
      <c r="G17" s="9"/>
      <c r="H17" s="8" t="str">
        <f>IF(G17="","",VLOOKUP(G17,Escalas!$A$15:$C$19,2,FALSE))</f>
        <v/>
      </c>
      <c r="I17" s="6" t="str">
        <f>IF(G17="","",VLOOKUP(G17,Escalas!$A$15:$C$19,3,FALSE))</f>
        <v/>
      </c>
      <c r="J17" s="2"/>
    </row>
    <row r="18" spans="1:10" ht="60.75" customHeight="1">
      <c r="A18" s="8" t="s">
        <v>141</v>
      </c>
      <c r="B18" s="6" t="s">
        <v>155</v>
      </c>
      <c r="C18" s="6" t="s">
        <v>356</v>
      </c>
      <c r="D18" s="6" t="s">
        <v>357</v>
      </c>
      <c r="E18" s="6" t="s">
        <v>358</v>
      </c>
      <c r="F18" s="6" t="s">
        <v>343</v>
      </c>
      <c r="G18" s="9"/>
      <c r="H18" s="8" t="str">
        <f>IF(G18="","",VLOOKUP(G18,Escalas!$A$15:$C$19,2,FALSE))</f>
        <v/>
      </c>
      <c r="I18" s="6" t="str">
        <f>IF(G18="","",VLOOKUP(G18,Escalas!$A$15:$C$19,3,FALSE))</f>
        <v/>
      </c>
      <c r="J18" s="2"/>
    </row>
    <row r="19" spans="1:10" ht="60.75" customHeight="1">
      <c r="A19" s="8" t="s">
        <v>147</v>
      </c>
      <c r="B19" s="6" t="s">
        <v>359</v>
      </c>
      <c r="C19" s="6" t="s">
        <v>360</v>
      </c>
      <c r="D19" s="6" t="s">
        <v>361</v>
      </c>
      <c r="E19" s="6" t="s">
        <v>362</v>
      </c>
      <c r="F19" s="6" t="s">
        <v>363</v>
      </c>
      <c r="G19" s="9"/>
      <c r="H19" s="8" t="str">
        <f>IF(G19="","",VLOOKUP(G19,Escalas!$A$15:$C$19,2,FALSE))</f>
        <v/>
      </c>
      <c r="I19" s="6" t="str">
        <f>IF(G19="","",VLOOKUP(G19,Escalas!$A$15:$C$19,3,FALSE))</f>
        <v/>
      </c>
      <c r="J19" s="2"/>
    </row>
    <row r="20" spans="1:10" ht="60.75" customHeight="1">
      <c r="A20" s="8" t="s">
        <v>154</v>
      </c>
      <c r="B20" s="6" t="s">
        <v>192</v>
      </c>
      <c r="C20" s="6" t="s">
        <v>364</v>
      </c>
      <c r="D20" s="6" t="s">
        <v>365</v>
      </c>
      <c r="E20" s="6" t="s">
        <v>366</v>
      </c>
      <c r="F20" s="6" t="s">
        <v>367</v>
      </c>
      <c r="G20" s="9"/>
      <c r="H20" s="8" t="str">
        <f>IF(G20="","",VLOOKUP(G20,Escalas!$A$15:$C$19,2,FALSE))</f>
        <v/>
      </c>
      <c r="I20" s="6" t="str">
        <f>IF(G20="","",VLOOKUP(G20,Escalas!$A$15:$C$19,3,FALSE))</f>
        <v/>
      </c>
      <c r="J20" s="2"/>
    </row>
    <row r="21" spans="1:10" ht="60.75" customHeight="1">
      <c r="A21" s="8" t="s">
        <v>160</v>
      </c>
      <c r="B21" s="6" t="s">
        <v>192</v>
      </c>
      <c r="C21" s="6" t="s">
        <v>368</v>
      </c>
      <c r="D21" s="6" t="s">
        <v>369</v>
      </c>
      <c r="E21" s="6" t="s">
        <v>370</v>
      </c>
      <c r="F21" s="6" t="s">
        <v>371</v>
      </c>
      <c r="G21" s="9"/>
      <c r="H21" s="8" t="str">
        <f>IF(G21="","",VLOOKUP(G21,Escalas!$A$15:$C$19,2,FALSE))</f>
        <v/>
      </c>
      <c r="I21" s="6" t="str">
        <f>IF(G21="","",VLOOKUP(G21,Escalas!$A$15:$C$19,3,FALSE))</f>
        <v/>
      </c>
      <c r="J21" s="2"/>
    </row>
    <row r="22" spans="1:10" ht="60.75" customHeight="1">
      <c r="A22" s="8" t="s">
        <v>165</v>
      </c>
      <c r="B22" s="6" t="s">
        <v>192</v>
      </c>
      <c r="C22" s="6" t="s">
        <v>372</v>
      </c>
      <c r="D22" s="6" t="s">
        <v>373</v>
      </c>
      <c r="E22" s="6" t="s">
        <v>374</v>
      </c>
      <c r="F22" s="6" t="s">
        <v>332</v>
      </c>
      <c r="G22" s="9"/>
      <c r="H22" s="8" t="str">
        <f>IF(G22="","",VLOOKUP(G22,Escalas!$A$15:$C$19,2,FALSE))</f>
        <v/>
      </c>
      <c r="I22" s="6" t="str">
        <f>IF(G22="","",VLOOKUP(G22,Escalas!$A$15:$C$19,3,FALSE))</f>
        <v/>
      </c>
      <c r="J22" s="2"/>
    </row>
    <row r="23" spans="1:10" ht="60.75" customHeight="1">
      <c r="A23" s="8" t="s">
        <v>170</v>
      </c>
      <c r="B23" s="6" t="s">
        <v>192</v>
      </c>
      <c r="C23" s="6" t="s">
        <v>375</v>
      </c>
      <c r="D23" s="6" t="s">
        <v>353</v>
      </c>
      <c r="E23" s="6" t="s">
        <v>376</v>
      </c>
      <c r="F23" s="6" t="s">
        <v>377</v>
      </c>
      <c r="G23" s="9"/>
      <c r="H23" s="8" t="str">
        <f>IF(G23="","",VLOOKUP(G23,Escalas!$A$15:$C$19,2,FALSE))</f>
        <v/>
      </c>
      <c r="I23" s="6" t="str">
        <f>IF(G23="","",VLOOKUP(G23,Escalas!$A$15:$C$19,3,FALSE))</f>
        <v/>
      </c>
      <c r="J23" s="2"/>
    </row>
    <row r="24" spans="1:10" ht="60.75" customHeight="1">
      <c r="A24" s="8" t="s">
        <v>175</v>
      </c>
      <c r="B24" s="6" t="s">
        <v>320</v>
      </c>
      <c r="C24" s="6" t="s">
        <v>378</v>
      </c>
      <c r="D24" s="6" t="s">
        <v>379</v>
      </c>
      <c r="E24" s="6" t="s">
        <v>380</v>
      </c>
      <c r="F24" s="6" t="s">
        <v>332</v>
      </c>
      <c r="G24" s="9"/>
      <c r="H24" s="8" t="str">
        <f>IF(G24="","",VLOOKUP(G24,Escalas!$A$15:$C$19,2,FALSE))</f>
        <v/>
      </c>
      <c r="I24" s="6" t="str">
        <f>IF(G24="","",VLOOKUP(G24,Escalas!$A$15:$C$19,3,FALSE))</f>
        <v/>
      </c>
      <c r="J24" s="2"/>
    </row>
    <row r="25" spans="1:10" ht="60.75" customHeight="1">
      <c r="A25" s="8" t="s">
        <v>180</v>
      </c>
      <c r="B25" s="6" t="s">
        <v>381</v>
      </c>
      <c r="C25" s="6" t="s">
        <v>382</v>
      </c>
      <c r="D25" s="6" t="s">
        <v>383</v>
      </c>
      <c r="E25" s="6" t="s">
        <v>384</v>
      </c>
      <c r="F25" s="6" t="s">
        <v>343</v>
      </c>
      <c r="G25" s="9"/>
      <c r="H25" s="8" t="str">
        <f>IF(G25="","",VLOOKUP(G25,Escalas!$A$15:$C$19,2,FALSE))</f>
        <v/>
      </c>
      <c r="I25" s="6" t="str">
        <f>IF(G25="","",VLOOKUP(G25,Escalas!$A$15:$C$19,3,FALSE))</f>
        <v/>
      </c>
      <c r="J25" s="2"/>
    </row>
    <row r="26" spans="1:10" ht="60.75" customHeight="1">
      <c r="A26" s="8" t="s">
        <v>185</v>
      </c>
      <c r="B26" s="6" t="s">
        <v>320</v>
      </c>
      <c r="C26" s="6" t="s">
        <v>385</v>
      </c>
      <c r="D26" s="6" t="s">
        <v>386</v>
      </c>
      <c r="E26" s="6" t="s">
        <v>387</v>
      </c>
      <c r="F26" s="6" t="s">
        <v>343</v>
      </c>
      <c r="G26" s="9"/>
      <c r="H26" s="8" t="str">
        <f>IF(G26="","",VLOOKUP(G26,Escalas!$A$15:$C$19,2,FALSE))</f>
        <v/>
      </c>
      <c r="I26" s="6" t="str">
        <f>IF(G26="","",VLOOKUP(G26,Escalas!$A$15:$C$19,3,FALSE))</f>
        <v/>
      </c>
      <c r="J26" s="2"/>
    </row>
    <row r="27" spans="1:10" ht="60.75" customHeight="1">
      <c r="A27" s="8" t="s">
        <v>191</v>
      </c>
      <c r="B27" s="6" t="s">
        <v>320</v>
      </c>
      <c r="C27" s="6" t="s">
        <v>388</v>
      </c>
      <c r="D27" s="6" t="s">
        <v>389</v>
      </c>
      <c r="E27" s="6" t="s">
        <v>390</v>
      </c>
      <c r="F27" s="6" t="s">
        <v>332</v>
      </c>
      <c r="G27" s="9"/>
      <c r="H27" s="8" t="str">
        <f>IF(G27="","",VLOOKUP(G27,Escalas!$A$15:$C$19,2,FALSE))</f>
        <v/>
      </c>
      <c r="I27" s="6" t="str">
        <f>IF(G27="","",VLOOKUP(G27,Escalas!$A$15:$C$19,3,FALSE))</f>
        <v/>
      </c>
      <c r="J27" s="2"/>
    </row>
    <row r="28" spans="1:10" ht="60.75" customHeight="1">
      <c r="A28" s="8" t="s">
        <v>197</v>
      </c>
      <c r="B28" s="6" t="s">
        <v>381</v>
      </c>
      <c r="C28" s="6" t="s">
        <v>391</v>
      </c>
      <c r="D28" s="6" t="s">
        <v>392</v>
      </c>
      <c r="E28" s="6" t="s">
        <v>393</v>
      </c>
      <c r="F28" s="6" t="s">
        <v>394</v>
      </c>
      <c r="G28" s="9"/>
      <c r="H28" s="8" t="str">
        <f>IF(G28="","",VLOOKUP(G28,Escalas!$A$15:$C$19,2,FALSE))</f>
        <v/>
      </c>
      <c r="I28" s="6" t="str">
        <f>IF(G28="","",VLOOKUP(G28,Escalas!$A$15:$C$19,3,FALSE))</f>
        <v/>
      </c>
      <c r="J28" s="2"/>
    </row>
    <row r="29" spans="1:10" ht="60.75" customHeight="1">
      <c r="A29" s="8" t="s">
        <v>202</v>
      </c>
      <c r="B29" s="6" t="s">
        <v>381</v>
      </c>
      <c r="C29" s="6" t="s">
        <v>395</v>
      </c>
      <c r="D29" s="6" t="s">
        <v>396</v>
      </c>
      <c r="E29" s="6" t="s">
        <v>397</v>
      </c>
      <c r="F29" s="6" t="s">
        <v>394</v>
      </c>
      <c r="G29" s="9"/>
      <c r="H29" s="8" t="str">
        <f>IF(G29="","",VLOOKUP(G29,Escalas!$A$15:$C$19,2,FALSE))</f>
        <v/>
      </c>
      <c r="I29" s="6" t="str">
        <f>IF(G29="","",VLOOKUP(G29,Escalas!$A$15:$C$19,3,FALSE))</f>
        <v/>
      </c>
      <c r="J29" s="2"/>
    </row>
    <row r="30" spans="1:10" ht="60.75" customHeight="1">
      <c r="A30" s="8" t="s">
        <v>207</v>
      </c>
      <c r="B30" s="6" t="s">
        <v>381</v>
      </c>
      <c r="C30" s="6" t="s">
        <v>398</v>
      </c>
      <c r="D30" s="6" t="s">
        <v>399</v>
      </c>
      <c r="E30" s="6" t="s">
        <v>400</v>
      </c>
      <c r="F30" s="6" t="s">
        <v>394</v>
      </c>
      <c r="G30" s="9"/>
      <c r="H30" s="8" t="str">
        <f>IF(G30="","",VLOOKUP(G30,Escalas!$A$15:$C$19,2,FALSE))</f>
        <v/>
      </c>
      <c r="I30" s="6" t="str">
        <f>IF(G30="","",VLOOKUP(G30,Escalas!$A$15:$C$19,3,FALSE))</f>
        <v/>
      </c>
      <c r="J30" s="2"/>
    </row>
    <row r="31" spans="1:10" ht="60.75" customHeight="1">
      <c r="A31" s="8" t="s">
        <v>212</v>
      </c>
      <c r="B31" s="6" t="s">
        <v>381</v>
      </c>
      <c r="C31" s="6" t="s">
        <v>401</v>
      </c>
      <c r="D31" s="6" t="s">
        <v>402</v>
      </c>
      <c r="E31" s="6" t="s">
        <v>403</v>
      </c>
      <c r="F31" s="6" t="s">
        <v>343</v>
      </c>
      <c r="G31" s="9"/>
      <c r="H31" s="8" t="str">
        <f>IF(G31="","",VLOOKUP(G31,Escalas!$A$15:$C$19,2,FALSE))</f>
        <v/>
      </c>
      <c r="I31" s="6" t="str">
        <f>IF(G31="","",VLOOKUP(G31,Escalas!$A$15:$C$19,3,FALSE))</f>
        <v/>
      </c>
      <c r="J31" s="2"/>
    </row>
    <row r="32" spans="1:10" ht="14.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4.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4.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4.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4.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4.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4.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4.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4.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4.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4.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4.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4.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4.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4.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4.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4.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4.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4.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4.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4.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4.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4.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4.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4.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4.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4.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4.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4.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4.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4.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4.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4.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4.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4.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4.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4.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4.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4.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4.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4.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4.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4.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4.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4.4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4.4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4.4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4.4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4.4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4.4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4.4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4.4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4.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4.4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4.4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4.4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4.4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4.4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4.4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4.4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4.4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4.4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4.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4.4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4.4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4.4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4.4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4.4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4.4">
      <c r="A100" s="2"/>
      <c r="B100" s="2"/>
      <c r="C100" s="2"/>
      <c r="D100" s="2"/>
      <c r="E100" s="2"/>
      <c r="F100" s="2"/>
      <c r="G100" s="2"/>
      <c r="H100" s="2"/>
      <c r="I100" s="2"/>
      <c r="J100" s="2"/>
    </row>
  </sheetData>
  <mergeCells count="2">
    <mergeCell ref="A5:I5"/>
    <mergeCell ref="A6:I6"/>
  </mergeCells>
  <dataValidations count="1">
    <dataValidation type="list" sqref="G9:G31" xr:uid="{00000000-0002-0000-0200-000000000000}">
      <formula1>"1,2,3,4,5"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"/>
  <sheetViews>
    <sheetView topLeftCell="A7" workbookViewId="0"/>
  </sheetViews>
  <sheetFormatPr defaultRowHeight="13.8"/>
  <cols>
    <col min="1" max="1" width="10" customWidth="1"/>
    <col min="2" max="2" width="18" customWidth="1"/>
    <col min="3" max="3" width="88" customWidth="1"/>
  </cols>
  <sheetData>
    <row r="1" spans="1:10" ht="14.4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4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4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4.4">
      <c r="A5" s="21" t="s">
        <v>404</v>
      </c>
      <c r="B5" s="21"/>
      <c r="C5" s="21"/>
      <c r="D5" s="2"/>
      <c r="E5" s="2"/>
      <c r="F5" s="2"/>
      <c r="G5" s="2"/>
      <c r="H5" s="2"/>
      <c r="I5" s="2"/>
      <c r="J5" s="2"/>
    </row>
    <row r="6" spans="1:10" ht="14.4">
      <c r="A6" s="7" t="s">
        <v>11</v>
      </c>
      <c r="B6" s="7" t="s">
        <v>86</v>
      </c>
      <c r="C6" s="7" t="s">
        <v>405</v>
      </c>
      <c r="D6" s="2"/>
      <c r="E6" s="2"/>
      <c r="F6" s="2"/>
      <c r="G6" s="2"/>
      <c r="H6" s="2"/>
      <c r="I6" s="2"/>
      <c r="J6" s="2"/>
    </row>
    <row r="7" spans="1:10" ht="49.65" customHeight="1">
      <c r="A7" s="10">
        <v>1</v>
      </c>
      <c r="B7" s="10" t="s">
        <v>406</v>
      </c>
      <c r="C7" s="10" t="s">
        <v>407</v>
      </c>
      <c r="D7" s="2"/>
      <c r="E7" s="2"/>
      <c r="F7" s="2"/>
      <c r="G7" s="2"/>
      <c r="H7" s="2"/>
      <c r="I7" s="2"/>
      <c r="J7" s="2"/>
    </row>
    <row r="8" spans="1:10" ht="49.65" customHeight="1">
      <c r="A8" s="10">
        <v>2</v>
      </c>
      <c r="B8" s="10" t="s">
        <v>408</v>
      </c>
      <c r="C8" s="10" t="s">
        <v>409</v>
      </c>
      <c r="D8" s="2"/>
      <c r="E8" s="2"/>
      <c r="F8" s="2"/>
      <c r="G8" s="2"/>
      <c r="H8" s="2"/>
      <c r="I8" s="2"/>
      <c r="J8" s="2"/>
    </row>
    <row r="9" spans="1:10" ht="49.65" customHeight="1">
      <c r="A9" s="10">
        <v>3</v>
      </c>
      <c r="B9" s="10" t="s">
        <v>410</v>
      </c>
      <c r="C9" s="10" t="s">
        <v>411</v>
      </c>
      <c r="D9" s="2"/>
      <c r="E9" s="2"/>
      <c r="F9" s="2"/>
      <c r="G9" s="2"/>
      <c r="H9" s="2"/>
      <c r="I9" s="2"/>
      <c r="J9" s="2"/>
    </row>
    <row r="10" spans="1:10" ht="49.65" customHeight="1">
      <c r="A10" s="10">
        <v>4</v>
      </c>
      <c r="B10" s="10" t="s">
        <v>412</v>
      </c>
      <c r="C10" s="10" t="s">
        <v>413</v>
      </c>
      <c r="D10" s="2"/>
      <c r="E10" s="2"/>
      <c r="F10" s="2"/>
      <c r="G10" s="2"/>
      <c r="H10" s="2"/>
      <c r="I10" s="2"/>
      <c r="J10" s="2"/>
    </row>
    <row r="11" spans="1:10" ht="49.65" customHeight="1">
      <c r="A11" s="10">
        <v>5</v>
      </c>
      <c r="B11" s="10" t="s">
        <v>414</v>
      </c>
      <c r="C11" s="10" t="s">
        <v>415</v>
      </c>
      <c r="D11" s="2"/>
      <c r="E11" s="2"/>
      <c r="F11" s="2"/>
      <c r="G11" s="2"/>
      <c r="H11" s="2"/>
      <c r="I11" s="2"/>
      <c r="J11" s="2"/>
    </row>
    <row r="12" spans="1:10" ht="14.4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4.4">
      <c r="A13" s="21" t="s">
        <v>416</v>
      </c>
      <c r="B13" s="21"/>
      <c r="C13" s="21"/>
      <c r="D13" s="2"/>
      <c r="E13" s="2"/>
      <c r="F13" s="2"/>
      <c r="G13" s="2"/>
      <c r="H13" s="2"/>
      <c r="I13" s="2"/>
      <c r="J13" s="2"/>
    </row>
    <row r="14" spans="1:10" ht="14.4">
      <c r="A14" s="7" t="s">
        <v>11</v>
      </c>
      <c r="B14" s="7" t="s">
        <v>86</v>
      </c>
      <c r="C14" s="7" t="s">
        <v>417</v>
      </c>
      <c r="D14" s="2"/>
      <c r="E14" s="2"/>
      <c r="F14" s="2"/>
      <c r="G14" s="2"/>
      <c r="H14" s="2"/>
      <c r="I14" s="2"/>
      <c r="J14" s="2"/>
    </row>
    <row r="15" spans="1:10" ht="49.65" customHeight="1">
      <c r="A15" s="10">
        <v>1</v>
      </c>
      <c r="B15" s="10" t="s">
        <v>406</v>
      </c>
      <c r="C15" s="10" t="s">
        <v>418</v>
      </c>
      <c r="D15" s="2"/>
      <c r="E15" s="2"/>
      <c r="F15" s="2"/>
      <c r="G15" s="2"/>
      <c r="H15" s="2"/>
      <c r="I15" s="2"/>
      <c r="J15" s="2"/>
    </row>
    <row r="16" spans="1:10" ht="49.65" customHeight="1">
      <c r="A16" s="10">
        <v>2</v>
      </c>
      <c r="B16" s="10" t="s">
        <v>408</v>
      </c>
      <c r="C16" s="10" t="s">
        <v>419</v>
      </c>
      <c r="D16" s="2"/>
      <c r="E16" s="2"/>
      <c r="F16" s="2"/>
      <c r="G16" s="2"/>
      <c r="H16" s="2"/>
      <c r="I16" s="2"/>
      <c r="J16" s="2"/>
    </row>
    <row r="17" spans="1:10" ht="49.65" customHeight="1">
      <c r="A17" s="10">
        <v>3</v>
      </c>
      <c r="B17" s="10" t="s">
        <v>410</v>
      </c>
      <c r="C17" s="10" t="s">
        <v>420</v>
      </c>
      <c r="D17" s="2"/>
      <c r="E17" s="2"/>
      <c r="F17" s="2"/>
      <c r="G17" s="2"/>
      <c r="H17" s="2"/>
      <c r="I17" s="2"/>
      <c r="J17" s="2"/>
    </row>
    <row r="18" spans="1:10" ht="49.65" customHeight="1">
      <c r="A18" s="10">
        <v>4</v>
      </c>
      <c r="B18" s="10" t="s">
        <v>412</v>
      </c>
      <c r="C18" s="10" t="s">
        <v>421</v>
      </c>
      <c r="D18" s="2"/>
      <c r="E18" s="2"/>
      <c r="F18" s="2"/>
      <c r="G18" s="2"/>
      <c r="H18" s="2"/>
      <c r="I18" s="2"/>
      <c r="J18" s="2"/>
    </row>
    <row r="19" spans="1:10" ht="49.65" customHeight="1">
      <c r="A19" s="10">
        <v>5</v>
      </c>
      <c r="B19" s="10" t="s">
        <v>414</v>
      </c>
      <c r="C19" s="10" t="s">
        <v>422</v>
      </c>
      <c r="D19" s="2"/>
      <c r="E19" s="2"/>
      <c r="F19" s="2"/>
      <c r="G19" s="2"/>
      <c r="H19" s="2"/>
      <c r="I19" s="2"/>
      <c r="J19" s="2"/>
    </row>
    <row r="20" spans="1:10" ht="14.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4.4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4.4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4.4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4.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4.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4.4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4.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4.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4.4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4.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4.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4.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4.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4.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4.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4.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4.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4.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4.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4.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4.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4.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4.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4.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4.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4.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4.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4.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4.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4.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4.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4.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4.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4.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4.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4.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4.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4.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4.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4.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4.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4.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4.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4.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4.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4.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4.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4.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4.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4.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4.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4.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4.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4.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4.4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4.4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4.4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4.4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4.4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4.4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4.4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4.4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4.4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4.4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4.4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4.4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4.4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4.4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4.4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4.4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4.4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4.4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4.4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4.4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4.4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4.4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4.4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4.4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4.4">
      <c r="A100" s="2"/>
      <c r="B100" s="2"/>
      <c r="C100" s="2"/>
      <c r="D100" s="2"/>
      <c r="E100" s="2"/>
      <c r="F100" s="2"/>
      <c r="G100" s="2"/>
      <c r="H100" s="2"/>
      <c r="I100" s="2"/>
      <c r="J100" s="2"/>
    </row>
  </sheetData>
  <mergeCells count="2">
    <mergeCell ref="A5:C5"/>
    <mergeCell ref="A13:C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topLeftCell="A9" workbookViewId="0">
      <selection sqref="A1:H2"/>
    </sheetView>
  </sheetViews>
  <sheetFormatPr defaultRowHeight="13.8"/>
  <cols>
    <col min="1" max="1" width="18" customWidth="1"/>
    <col min="2" max="2" width="14" customWidth="1"/>
    <col min="3" max="3" width="16" customWidth="1"/>
    <col min="4" max="4" width="18" customWidth="1"/>
    <col min="5" max="5" width="32" customWidth="1"/>
    <col min="6" max="6" width="16" customWidth="1"/>
    <col min="7" max="7" width="48" customWidth="1"/>
    <col min="8" max="8" width="38" customWidth="1"/>
  </cols>
  <sheetData>
    <row r="1" spans="1:8">
      <c r="A1" s="32" t="s">
        <v>423</v>
      </c>
      <c r="B1" s="32"/>
      <c r="C1" s="32"/>
      <c r="D1" s="32"/>
      <c r="E1" s="32"/>
      <c r="F1" s="32"/>
      <c r="G1" s="32"/>
      <c r="H1" s="32"/>
    </row>
    <row r="2" spans="1:8">
      <c r="A2" s="32"/>
      <c r="B2" s="32"/>
      <c r="C2" s="32"/>
      <c r="D2" s="32"/>
      <c r="E2" s="32"/>
      <c r="F2" s="32"/>
      <c r="G2" s="32"/>
      <c r="H2" s="32"/>
    </row>
    <row r="4" spans="1:8">
      <c r="A4" s="33" t="s">
        <v>424</v>
      </c>
      <c r="B4" s="33"/>
      <c r="C4" s="33"/>
      <c r="D4" s="33"/>
      <c r="E4" s="33"/>
      <c r="F4" s="33"/>
      <c r="G4" s="33"/>
      <c r="H4" s="33"/>
    </row>
    <row r="5" spans="1:8">
      <c r="A5" s="33"/>
      <c r="B5" s="33"/>
      <c r="C5" s="33"/>
      <c r="D5" s="33"/>
      <c r="E5" s="33"/>
      <c r="F5" s="33"/>
      <c r="G5" s="33"/>
      <c r="H5" s="33"/>
    </row>
    <row r="6" spans="1:8">
      <c r="A6" s="33"/>
      <c r="B6" s="33"/>
      <c r="C6" s="33"/>
      <c r="D6" s="33"/>
      <c r="E6" s="33"/>
      <c r="F6" s="33"/>
      <c r="G6" s="33"/>
      <c r="H6" s="33"/>
    </row>
    <row r="8" spans="1:8" ht="27.6">
      <c r="A8" s="14" t="s">
        <v>42</v>
      </c>
      <c r="B8" s="14" t="s">
        <v>43</v>
      </c>
      <c r="C8" s="14" t="s">
        <v>44</v>
      </c>
      <c r="D8" s="14" t="s">
        <v>425</v>
      </c>
      <c r="E8" s="14" t="s">
        <v>426</v>
      </c>
      <c r="F8" s="14" t="s">
        <v>6</v>
      </c>
      <c r="G8" s="14" t="s">
        <v>427</v>
      </c>
      <c r="H8" s="14" t="s">
        <v>428</v>
      </c>
    </row>
    <row r="9" spans="1:8" ht="41.55" customHeight="1">
      <c r="A9" s="1" t="s">
        <v>49</v>
      </c>
      <c r="B9" s="1">
        <v>0</v>
      </c>
      <c r="C9" s="1">
        <v>0</v>
      </c>
      <c r="D9" s="1" t="s">
        <v>52</v>
      </c>
      <c r="E9" s="1" t="s">
        <v>10</v>
      </c>
      <c r="F9" s="1" t="s">
        <v>52</v>
      </c>
      <c r="G9" s="1" t="s">
        <v>429</v>
      </c>
      <c r="H9" s="1" t="s">
        <v>430</v>
      </c>
    </row>
    <row r="10" spans="1:8" ht="41.55" customHeight="1">
      <c r="A10" s="1" t="s">
        <v>55</v>
      </c>
      <c r="B10" s="1">
        <v>10</v>
      </c>
      <c r="C10" s="1">
        <v>5</v>
      </c>
      <c r="D10" s="1" t="s">
        <v>52</v>
      </c>
      <c r="E10" s="1" t="s">
        <v>52</v>
      </c>
      <c r="F10" s="1" t="s">
        <v>52</v>
      </c>
      <c r="G10" s="1" t="s">
        <v>431</v>
      </c>
      <c r="H10" s="1" t="s">
        <v>432</v>
      </c>
    </row>
    <row r="11" spans="1:8" ht="41.55" customHeight="1">
      <c r="A11" s="1" t="s">
        <v>58</v>
      </c>
      <c r="B11" s="1">
        <v>15</v>
      </c>
      <c r="C11" s="1">
        <v>10</v>
      </c>
      <c r="D11" s="1" t="s">
        <v>52</v>
      </c>
      <c r="E11" s="1" t="s">
        <v>52</v>
      </c>
      <c r="F11" s="1" t="s">
        <v>52</v>
      </c>
      <c r="G11" s="1" t="s">
        <v>433</v>
      </c>
      <c r="H11" s="1" t="s">
        <v>434</v>
      </c>
    </row>
    <row r="12" spans="1:8" ht="41.55" customHeight="1">
      <c r="A12" s="1" t="s">
        <v>61</v>
      </c>
      <c r="B12" s="1">
        <v>20</v>
      </c>
      <c r="C12" s="1">
        <v>15</v>
      </c>
      <c r="D12" s="1" t="s">
        <v>435</v>
      </c>
      <c r="E12" s="1" t="s">
        <v>52</v>
      </c>
      <c r="F12" s="1" t="s">
        <v>52</v>
      </c>
      <c r="G12" s="1" t="s">
        <v>436</v>
      </c>
      <c r="H12" s="1" t="s">
        <v>437</v>
      </c>
    </row>
    <row r="13" spans="1:8" ht="41.55" customHeight="1">
      <c r="A13" s="1" t="s">
        <v>64</v>
      </c>
      <c r="B13" s="1">
        <v>25</v>
      </c>
      <c r="C13" s="1">
        <v>18</v>
      </c>
      <c r="D13" s="1" t="s">
        <v>438</v>
      </c>
      <c r="E13" s="1" t="s">
        <v>52</v>
      </c>
      <c r="F13" s="1" t="s">
        <v>66</v>
      </c>
      <c r="G13" s="1" t="s">
        <v>439</v>
      </c>
      <c r="H13" s="1" t="s">
        <v>440</v>
      </c>
    </row>
    <row r="14" spans="1:8" ht="41.55" customHeight="1">
      <c r="A14" s="1" t="s">
        <v>68</v>
      </c>
      <c r="B14" s="1">
        <v>30</v>
      </c>
      <c r="C14" s="1">
        <v>20</v>
      </c>
      <c r="D14" s="1" t="s">
        <v>441</v>
      </c>
      <c r="E14" s="1" t="s">
        <v>442</v>
      </c>
      <c r="F14" s="1" t="s">
        <v>66</v>
      </c>
      <c r="G14" s="1" t="s">
        <v>443</v>
      </c>
      <c r="H14" s="1" t="s">
        <v>444</v>
      </c>
    </row>
    <row r="15" spans="1:8" ht="41.55" customHeight="1">
      <c r="A15" s="1" t="s">
        <v>72</v>
      </c>
      <c r="B15" s="1">
        <v>35</v>
      </c>
      <c r="C15" s="1">
        <v>23</v>
      </c>
      <c r="D15" s="1" t="s">
        <v>445</v>
      </c>
      <c r="E15" s="1" t="s">
        <v>74</v>
      </c>
      <c r="F15" s="1" t="s">
        <v>66</v>
      </c>
      <c r="G15" s="1" t="s">
        <v>446</v>
      </c>
      <c r="H15" s="1" t="s">
        <v>447</v>
      </c>
    </row>
    <row r="18" spans="1:8">
      <c r="A18" s="34" t="s">
        <v>448</v>
      </c>
      <c r="B18" s="34"/>
      <c r="C18" s="34"/>
      <c r="D18" s="34"/>
      <c r="E18" s="34"/>
      <c r="F18" s="34"/>
      <c r="G18" s="34"/>
      <c r="H18" s="34"/>
    </row>
    <row r="19" spans="1:8">
      <c r="A19" s="34"/>
      <c r="B19" s="34"/>
      <c r="C19" s="34"/>
      <c r="D19" s="34"/>
      <c r="E19" s="34"/>
      <c r="F19" s="34"/>
      <c r="G19" s="34"/>
      <c r="H19" s="34"/>
    </row>
    <row r="20" spans="1:8">
      <c r="A20" s="34"/>
      <c r="B20" s="34"/>
      <c r="C20" s="34"/>
      <c r="D20" s="34"/>
      <c r="E20" s="34"/>
      <c r="F20" s="34"/>
      <c r="G20" s="34"/>
      <c r="H20" s="34"/>
    </row>
  </sheetData>
  <mergeCells count="3">
    <mergeCell ref="A1:H2"/>
    <mergeCell ref="A4:H6"/>
    <mergeCell ref="A18:H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43E32BE890174EA618CC02FB620478" ma:contentTypeVersion="16" ma:contentTypeDescription="Crie um novo documento." ma:contentTypeScope="" ma:versionID="a7e4ccc806d1cf626a915d22546fbca7">
  <xsd:schema xmlns:xsd="http://www.w3.org/2001/XMLSchema" xmlns:xs="http://www.w3.org/2001/XMLSchema" xmlns:p="http://schemas.microsoft.com/office/2006/metadata/properties" xmlns:ns2="cc47919a-5a9d-4dd6-b8af-96592f5d46b6" xmlns:ns3="15964126-be23-4e6e-a7f8-dc85f127e1de" targetNamespace="http://schemas.microsoft.com/office/2006/metadata/properties" ma:root="true" ma:fieldsID="a603161abb508e83ae9b2d5d404bc333" ns2:_="" ns3:_="">
    <xsd:import namespace="cc47919a-5a9d-4dd6-b8af-96592f5d46b6"/>
    <xsd:import namespace="15964126-be23-4e6e-a7f8-dc85f127e1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7919a-5a9d-4dd6-b8af-96592f5d46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656ac1b-abc4-42b3-989a-34b4b094fb68}" ma:internalName="TaxCatchAll" ma:showField="CatchAllData" ma:web="cc47919a-5a9d-4dd6-b8af-96592f5d46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64126-be23-4e6e-a7f8-dc85f127e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deb802ab-b897-410f-9a52-1b1a594af9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964126-be23-4e6e-a7f8-dc85f127e1de">
      <Terms xmlns="http://schemas.microsoft.com/office/infopath/2007/PartnerControls"/>
    </lcf76f155ced4ddcb4097134ff3c332f>
    <TaxCatchAll xmlns="cc47919a-5a9d-4dd6-b8af-96592f5d46b6" xsi:nil="true"/>
  </documentManagement>
</p:properties>
</file>

<file path=customXml/itemProps1.xml><?xml version="1.0" encoding="utf-8"?>
<ds:datastoreItem xmlns:ds="http://schemas.openxmlformats.org/officeDocument/2006/customXml" ds:itemID="{B1BD591D-BBD2-4835-BCDD-99A1390B8557}"/>
</file>

<file path=customXml/itemProps2.xml><?xml version="1.0" encoding="utf-8"?>
<ds:datastoreItem xmlns:ds="http://schemas.openxmlformats.org/officeDocument/2006/customXml" ds:itemID="{99B74C21-D63C-46DA-9EAA-ADFA6CEEB0D3}"/>
</file>

<file path=customXml/itemProps3.xml><?xml version="1.0" encoding="utf-8"?>
<ds:datastoreItem xmlns:ds="http://schemas.openxmlformats.org/officeDocument/2006/customXml" ds:itemID="{11A14F39-1621-4B21-82E0-C8C7FEB09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Visão Geral</vt:lpstr>
      <vt:lpstr>40 Práticas</vt:lpstr>
      <vt:lpstr>23 Indicadores</vt:lpstr>
      <vt:lpstr>Escalas</vt:lpstr>
      <vt:lpstr>Como é sugerido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Bernardes</dc:creator>
  <cp:lastModifiedBy>Priscila Gonçalves | Sescon RS</cp:lastModifiedBy>
  <dcterms:created xsi:type="dcterms:W3CDTF">2026-09-22T23:30:40Z</dcterms:created>
  <dcterms:modified xsi:type="dcterms:W3CDTF">2026-09-24T19:54:28Z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0x0101006D43E32BE890174EA618CC02FB620478</vt:lpwstr>
  </property>
</Properties>
</file>